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moranguzman/Desktop/Pendientes GAM/"/>
    </mc:Choice>
  </mc:AlternateContent>
  <xr:revisionPtr revIDLastSave="0" documentId="13_ncr:1_{0876CB32-978A-6C46-96A3-8AD48417F576}" xr6:coauthVersionLast="47" xr6:coauthVersionMax="47" xr10:uidLastSave="{00000000-0000-0000-0000-000000000000}"/>
  <bookViews>
    <workbookView xWindow="80" yWindow="980" windowWidth="27640" windowHeight="15760" activeTab="4" xr2:uid="{92D3A6CC-B8E0-6347-B657-F50D26B117A8}"/>
  </bookViews>
  <sheets>
    <sheet name="ISR" sheetId="1" r:id="rId1"/>
    <sheet name="IVA" sheetId="2" r:id="rId2"/>
    <sheet name="Honorarios" sheetId="3" r:id="rId3"/>
    <sheet name="Ingresos" sheetId="4" r:id="rId4"/>
    <sheet name="Gasto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1" i="5" l="1"/>
  <c r="D19" i="2" s="1"/>
  <c r="F19" i="2" s="1"/>
  <c r="N310" i="5"/>
  <c r="M310" i="5"/>
  <c r="M309" i="5"/>
  <c r="N309" i="5" s="1"/>
  <c r="N308" i="5"/>
  <c r="M308" i="5"/>
  <c r="M307" i="5"/>
  <c r="N307" i="5" s="1"/>
  <c r="M306" i="5"/>
  <c r="N306" i="5" s="1"/>
  <c r="M305" i="5"/>
  <c r="N305" i="5" s="1"/>
  <c r="M304" i="5"/>
  <c r="N304" i="5" s="1"/>
  <c r="M303" i="5"/>
  <c r="N303" i="5" s="1"/>
  <c r="N302" i="5"/>
  <c r="M302" i="5"/>
  <c r="M301" i="5"/>
  <c r="N301" i="5" s="1"/>
  <c r="N300" i="5"/>
  <c r="M300" i="5"/>
  <c r="M299" i="5"/>
  <c r="N299" i="5" s="1"/>
  <c r="M298" i="5"/>
  <c r="N298" i="5" s="1"/>
  <c r="M297" i="5"/>
  <c r="N297" i="5" s="1"/>
  <c r="M296" i="5"/>
  <c r="N296" i="5" s="1"/>
  <c r="M295" i="5"/>
  <c r="N295" i="5" s="1"/>
  <c r="N294" i="5"/>
  <c r="M294" i="5"/>
  <c r="M293" i="5"/>
  <c r="N293" i="5" s="1"/>
  <c r="N292" i="5"/>
  <c r="M292" i="5"/>
  <c r="M291" i="5"/>
  <c r="L285" i="5"/>
  <c r="D18" i="2" s="1"/>
  <c r="F18" i="2" s="1"/>
  <c r="M284" i="5"/>
  <c r="N284" i="5" s="1"/>
  <c r="M283" i="5"/>
  <c r="N283" i="5" s="1"/>
  <c r="M282" i="5"/>
  <c r="N282" i="5" s="1"/>
  <c r="M281" i="5"/>
  <c r="N281" i="5" s="1"/>
  <c r="M280" i="5"/>
  <c r="N280" i="5" s="1"/>
  <c r="M279" i="5"/>
  <c r="N279" i="5" s="1"/>
  <c r="M278" i="5"/>
  <c r="N278" i="5" s="1"/>
  <c r="M277" i="5"/>
  <c r="N277" i="5" s="1"/>
  <c r="M276" i="5"/>
  <c r="N276" i="5" s="1"/>
  <c r="M275" i="5"/>
  <c r="N275" i="5" s="1"/>
  <c r="M274" i="5"/>
  <c r="N274" i="5" s="1"/>
  <c r="M273" i="5"/>
  <c r="N273" i="5" s="1"/>
  <c r="N272" i="5"/>
  <c r="M272" i="5"/>
  <c r="M271" i="5"/>
  <c r="N271" i="5" s="1"/>
  <c r="M270" i="5"/>
  <c r="N270" i="5" s="1"/>
  <c r="M269" i="5"/>
  <c r="N269" i="5" s="1"/>
  <c r="M268" i="5"/>
  <c r="N268" i="5" s="1"/>
  <c r="M267" i="5"/>
  <c r="N267" i="5" s="1"/>
  <c r="M266" i="5"/>
  <c r="N266" i="5" s="1"/>
  <c r="M265" i="5"/>
  <c r="L259" i="5"/>
  <c r="D17" i="2" s="1"/>
  <c r="F17" i="2" s="1"/>
  <c r="M258" i="5"/>
  <c r="N258" i="5" s="1"/>
  <c r="M257" i="5"/>
  <c r="N257" i="5" s="1"/>
  <c r="M256" i="5"/>
  <c r="N256" i="5" s="1"/>
  <c r="N255" i="5"/>
  <c r="M255" i="5"/>
  <c r="M254" i="5"/>
  <c r="N254" i="5" s="1"/>
  <c r="M253" i="5"/>
  <c r="N253" i="5" s="1"/>
  <c r="M252" i="5"/>
  <c r="N252" i="5" s="1"/>
  <c r="M251" i="5"/>
  <c r="N251" i="5" s="1"/>
  <c r="M250" i="5"/>
  <c r="N250" i="5" s="1"/>
  <c r="M249" i="5"/>
  <c r="N249" i="5" s="1"/>
  <c r="M248" i="5"/>
  <c r="N248" i="5" s="1"/>
  <c r="N247" i="5"/>
  <c r="M247" i="5"/>
  <c r="M246" i="5"/>
  <c r="N246" i="5" s="1"/>
  <c r="M245" i="5"/>
  <c r="N245" i="5" s="1"/>
  <c r="M244" i="5"/>
  <c r="N244" i="5" s="1"/>
  <c r="M243" i="5"/>
  <c r="N243" i="5" s="1"/>
  <c r="M242" i="5"/>
  <c r="N242" i="5" s="1"/>
  <c r="M241" i="5"/>
  <c r="N241" i="5" s="1"/>
  <c r="M240" i="5"/>
  <c r="N240" i="5" s="1"/>
  <c r="N239" i="5"/>
  <c r="M239" i="5"/>
  <c r="L233" i="5"/>
  <c r="L16" i="1" s="1"/>
  <c r="L17" i="1" s="1"/>
  <c r="M232" i="5"/>
  <c r="N232" i="5" s="1"/>
  <c r="M231" i="5"/>
  <c r="N231" i="5" s="1"/>
  <c r="M230" i="5"/>
  <c r="N230" i="5" s="1"/>
  <c r="M229" i="5"/>
  <c r="N229" i="5" s="1"/>
  <c r="M228" i="5"/>
  <c r="N228" i="5" s="1"/>
  <c r="M227" i="5"/>
  <c r="N227" i="5" s="1"/>
  <c r="M226" i="5"/>
  <c r="N226" i="5" s="1"/>
  <c r="M225" i="5"/>
  <c r="N225" i="5" s="1"/>
  <c r="M224" i="5"/>
  <c r="N224" i="5" s="1"/>
  <c r="M223" i="5"/>
  <c r="N223" i="5" s="1"/>
  <c r="M222" i="5"/>
  <c r="N222" i="5" s="1"/>
  <c r="M221" i="5"/>
  <c r="N221" i="5" s="1"/>
  <c r="M220" i="5"/>
  <c r="N220" i="5" s="1"/>
  <c r="M219" i="5"/>
  <c r="N219" i="5" s="1"/>
  <c r="M218" i="5"/>
  <c r="N218" i="5" s="1"/>
  <c r="M217" i="5"/>
  <c r="N217" i="5" s="1"/>
  <c r="M216" i="5"/>
  <c r="N216" i="5" s="1"/>
  <c r="M215" i="5"/>
  <c r="N215" i="5" s="1"/>
  <c r="M214" i="5"/>
  <c r="N214" i="5" s="1"/>
  <c r="M213" i="5"/>
  <c r="M233" i="5" s="1"/>
  <c r="L207" i="5"/>
  <c r="D15" i="2" s="1"/>
  <c r="F15" i="2" s="1"/>
  <c r="M206" i="5"/>
  <c r="N206" i="5" s="1"/>
  <c r="M205" i="5"/>
  <c r="N205" i="5" s="1"/>
  <c r="M204" i="5"/>
  <c r="N204" i="5" s="1"/>
  <c r="M203" i="5"/>
  <c r="N203" i="5" s="1"/>
  <c r="N202" i="5"/>
  <c r="M202" i="5"/>
  <c r="M201" i="5"/>
  <c r="N201" i="5" s="1"/>
  <c r="M200" i="5"/>
  <c r="N200" i="5" s="1"/>
  <c r="M199" i="5"/>
  <c r="N199" i="5" s="1"/>
  <c r="M198" i="5"/>
  <c r="N198" i="5" s="1"/>
  <c r="M197" i="5"/>
  <c r="N197" i="5" s="1"/>
  <c r="M196" i="5"/>
  <c r="N196" i="5" s="1"/>
  <c r="M195" i="5"/>
  <c r="N195" i="5" s="1"/>
  <c r="N194" i="5"/>
  <c r="M194" i="5"/>
  <c r="M193" i="5"/>
  <c r="N193" i="5" s="1"/>
  <c r="M192" i="5"/>
  <c r="N192" i="5" s="1"/>
  <c r="M191" i="5"/>
  <c r="N191" i="5" s="1"/>
  <c r="M190" i="5"/>
  <c r="N190" i="5" s="1"/>
  <c r="M189" i="5"/>
  <c r="N189" i="5" s="1"/>
  <c r="M188" i="5"/>
  <c r="N188" i="5" s="1"/>
  <c r="M187" i="5"/>
  <c r="L181" i="5"/>
  <c r="D14" i="2" s="1"/>
  <c r="F14" i="2" s="1"/>
  <c r="M180" i="5"/>
  <c r="N180" i="5" s="1"/>
  <c r="M179" i="5"/>
  <c r="N179" i="5" s="1"/>
  <c r="M178" i="5"/>
  <c r="N178" i="5" s="1"/>
  <c r="M177" i="5"/>
  <c r="N177" i="5" s="1"/>
  <c r="M176" i="5"/>
  <c r="N176" i="5" s="1"/>
  <c r="M175" i="5"/>
  <c r="N175" i="5" s="1"/>
  <c r="M174" i="5"/>
  <c r="N174" i="5" s="1"/>
  <c r="M173" i="5"/>
  <c r="N173" i="5" s="1"/>
  <c r="M172" i="5"/>
  <c r="N172" i="5" s="1"/>
  <c r="N171" i="5"/>
  <c r="M171" i="5"/>
  <c r="M170" i="5"/>
  <c r="N170" i="5" s="1"/>
  <c r="N169" i="5"/>
  <c r="M169" i="5"/>
  <c r="M168" i="5"/>
  <c r="N168" i="5" s="1"/>
  <c r="N167" i="5"/>
  <c r="M167" i="5"/>
  <c r="M166" i="5"/>
  <c r="N166" i="5" s="1"/>
  <c r="N165" i="5"/>
  <c r="M165" i="5"/>
  <c r="M164" i="5"/>
  <c r="N164" i="5" s="1"/>
  <c r="N163" i="5"/>
  <c r="M163" i="5"/>
  <c r="M162" i="5"/>
  <c r="N162" i="5" s="1"/>
  <c r="N161" i="5"/>
  <c r="M161" i="5"/>
  <c r="L155" i="5"/>
  <c r="D13" i="2" s="1"/>
  <c r="F13" i="2" s="1"/>
  <c r="M154" i="5"/>
  <c r="N154" i="5" s="1"/>
  <c r="N153" i="5"/>
  <c r="M153" i="5"/>
  <c r="M152" i="5"/>
  <c r="N152" i="5" s="1"/>
  <c r="M151" i="5"/>
  <c r="N151" i="5" s="1"/>
  <c r="M150" i="5"/>
  <c r="N150" i="5" s="1"/>
  <c r="M149" i="5"/>
  <c r="N149" i="5" s="1"/>
  <c r="M148" i="5"/>
  <c r="N148" i="5" s="1"/>
  <c r="M147" i="5"/>
  <c r="N147" i="5" s="1"/>
  <c r="M146" i="5"/>
  <c r="N146" i="5" s="1"/>
  <c r="N145" i="5"/>
  <c r="M145" i="5"/>
  <c r="M144" i="5"/>
  <c r="N144" i="5" s="1"/>
  <c r="M143" i="5"/>
  <c r="N143" i="5" s="1"/>
  <c r="M142" i="5"/>
  <c r="N142" i="5" s="1"/>
  <c r="M141" i="5"/>
  <c r="N141" i="5" s="1"/>
  <c r="M140" i="5"/>
  <c r="N140" i="5" s="1"/>
  <c r="M139" i="5"/>
  <c r="N139" i="5" s="1"/>
  <c r="M138" i="5"/>
  <c r="N138" i="5" s="1"/>
  <c r="N137" i="5"/>
  <c r="M137" i="5"/>
  <c r="M136" i="5"/>
  <c r="N136" i="5" s="1"/>
  <c r="M135" i="5"/>
  <c r="M155" i="5" s="1"/>
  <c r="L129" i="5"/>
  <c r="H16" i="1" s="1"/>
  <c r="H17" i="1" s="1"/>
  <c r="M128" i="5"/>
  <c r="N128" i="5" s="1"/>
  <c r="M127" i="5"/>
  <c r="N127" i="5" s="1"/>
  <c r="M126" i="5"/>
  <c r="N126" i="5" s="1"/>
  <c r="M125" i="5"/>
  <c r="N125" i="5" s="1"/>
  <c r="M124" i="5"/>
  <c r="N124" i="5" s="1"/>
  <c r="M123" i="5"/>
  <c r="N123" i="5" s="1"/>
  <c r="M122" i="5"/>
  <c r="N122" i="5" s="1"/>
  <c r="M121" i="5"/>
  <c r="N121" i="5" s="1"/>
  <c r="M120" i="5"/>
  <c r="N120" i="5" s="1"/>
  <c r="N119" i="5"/>
  <c r="M119" i="5"/>
  <c r="M118" i="5"/>
  <c r="N118" i="5" s="1"/>
  <c r="N117" i="5"/>
  <c r="M117" i="5"/>
  <c r="M116" i="5"/>
  <c r="N116" i="5" s="1"/>
  <c r="N115" i="5"/>
  <c r="M115" i="5"/>
  <c r="M114" i="5"/>
  <c r="N114" i="5" s="1"/>
  <c r="N113" i="5"/>
  <c r="M113" i="5"/>
  <c r="M112" i="5"/>
  <c r="N112" i="5" s="1"/>
  <c r="N111" i="5"/>
  <c r="M111" i="5"/>
  <c r="M110" i="5"/>
  <c r="N110" i="5" s="1"/>
  <c r="N109" i="5"/>
  <c r="M109" i="5"/>
  <c r="L103" i="5"/>
  <c r="D11" i="2" s="1"/>
  <c r="F11" i="2" s="1"/>
  <c r="M102" i="5"/>
  <c r="N102" i="5" s="1"/>
  <c r="M101" i="5"/>
  <c r="N101" i="5" s="1"/>
  <c r="N100" i="5"/>
  <c r="M100" i="5"/>
  <c r="M99" i="5"/>
  <c r="N99" i="5" s="1"/>
  <c r="M98" i="5"/>
  <c r="N98" i="5" s="1"/>
  <c r="M97" i="5"/>
  <c r="N97" i="5" s="1"/>
  <c r="N96" i="5"/>
  <c r="M96" i="5"/>
  <c r="M95" i="5"/>
  <c r="N95" i="5" s="1"/>
  <c r="M94" i="5"/>
  <c r="N94" i="5" s="1"/>
  <c r="M93" i="5"/>
  <c r="N93" i="5" s="1"/>
  <c r="N92" i="5"/>
  <c r="M92" i="5"/>
  <c r="M91" i="5"/>
  <c r="N91" i="5" s="1"/>
  <c r="M90" i="5"/>
  <c r="N90" i="5" s="1"/>
  <c r="M89" i="5"/>
  <c r="N89" i="5" s="1"/>
  <c r="N88" i="5"/>
  <c r="M88" i="5"/>
  <c r="M87" i="5"/>
  <c r="N87" i="5" s="1"/>
  <c r="M86" i="5"/>
  <c r="N86" i="5" s="1"/>
  <c r="M85" i="5"/>
  <c r="N85" i="5" s="1"/>
  <c r="N84" i="5"/>
  <c r="M84" i="5"/>
  <c r="M83" i="5"/>
  <c r="M103" i="5" s="1"/>
  <c r="L77" i="5"/>
  <c r="D10" i="2" s="1"/>
  <c r="F10" i="2" s="1"/>
  <c r="M76" i="5"/>
  <c r="N76" i="5" s="1"/>
  <c r="M75" i="5"/>
  <c r="N75" i="5" s="1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N68" i="5"/>
  <c r="M68" i="5"/>
  <c r="M67" i="5"/>
  <c r="N67" i="5" s="1"/>
  <c r="M66" i="5"/>
  <c r="N66" i="5" s="1"/>
  <c r="M65" i="5"/>
  <c r="N65" i="5" s="1"/>
  <c r="N64" i="5"/>
  <c r="M64" i="5"/>
  <c r="M63" i="5"/>
  <c r="N63" i="5" s="1"/>
  <c r="M62" i="5"/>
  <c r="N62" i="5" s="1"/>
  <c r="M61" i="5"/>
  <c r="N61" i="5" s="1"/>
  <c r="N60" i="5"/>
  <c r="M60" i="5"/>
  <c r="N59" i="5"/>
  <c r="M59" i="5"/>
  <c r="N58" i="5"/>
  <c r="M58" i="5"/>
  <c r="N57" i="5"/>
  <c r="M57" i="5"/>
  <c r="L51" i="5"/>
  <c r="D9" i="2" s="1"/>
  <c r="F9" i="2" s="1"/>
  <c r="M50" i="5"/>
  <c r="N50" i="5" s="1"/>
  <c r="N49" i="5"/>
  <c r="M49" i="5"/>
  <c r="M48" i="5"/>
  <c r="N48" i="5" s="1"/>
  <c r="M47" i="5"/>
  <c r="N47" i="5" s="1"/>
  <c r="M46" i="5"/>
  <c r="N46" i="5" s="1"/>
  <c r="N45" i="5"/>
  <c r="M45" i="5"/>
  <c r="M44" i="5"/>
  <c r="N44" i="5" s="1"/>
  <c r="M43" i="5"/>
  <c r="N43" i="5" s="1"/>
  <c r="M42" i="5"/>
  <c r="N42" i="5" s="1"/>
  <c r="N41" i="5"/>
  <c r="M41" i="5"/>
  <c r="M40" i="5"/>
  <c r="N40" i="5" s="1"/>
  <c r="M39" i="5"/>
  <c r="N39" i="5" s="1"/>
  <c r="M38" i="5"/>
  <c r="N38" i="5" s="1"/>
  <c r="N37" i="5"/>
  <c r="M37" i="5"/>
  <c r="M36" i="5"/>
  <c r="N36" i="5" s="1"/>
  <c r="M35" i="5"/>
  <c r="N35" i="5" s="1"/>
  <c r="M34" i="5"/>
  <c r="N34" i="5" s="1"/>
  <c r="N33" i="5"/>
  <c r="M33" i="5"/>
  <c r="M32" i="5"/>
  <c r="N32" i="5" s="1"/>
  <c r="M31" i="5"/>
  <c r="M51" i="5" s="1"/>
  <c r="L25" i="5"/>
  <c r="D16" i="1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N16" i="5"/>
  <c r="M16" i="5"/>
  <c r="M15" i="5"/>
  <c r="N15" i="5" s="1"/>
  <c r="N14" i="5"/>
  <c r="M14" i="5"/>
  <c r="M13" i="5"/>
  <c r="N13" i="5" s="1"/>
  <c r="M12" i="5"/>
  <c r="N12" i="5" s="1"/>
  <c r="M11" i="5"/>
  <c r="N11" i="5" s="1"/>
  <c r="M10" i="5"/>
  <c r="N10" i="5" s="1"/>
  <c r="M9" i="5"/>
  <c r="N9" i="5" s="1"/>
  <c r="N8" i="5"/>
  <c r="M8" i="5"/>
  <c r="M7" i="5"/>
  <c r="N7" i="5" s="1"/>
  <c r="N6" i="5"/>
  <c r="M6" i="5"/>
  <c r="M5" i="5"/>
  <c r="N5" i="5" s="1"/>
  <c r="C17" i="2"/>
  <c r="C13" i="2"/>
  <c r="C9" i="2"/>
  <c r="M9" i="1"/>
  <c r="I9" i="1"/>
  <c r="E9" i="1"/>
  <c r="L311" i="4"/>
  <c r="C19" i="2" s="1"/>
  <c r="E19" i="2" s="1"/>
  <c r="M310" i="4"/>
  <c r="N310" i="4" s="1"/>
  <c r="M309" i="4"/>
  <c r="N309" i="4" s="1"/>
  <c r="M308" i="4"/>
  <c r="N308" i="4" s="1"/>
  <c r="M307" i="4"/>
  <c r="N307" i="4" s="1"/>
  <c r="M306" i="4"/>
  <c r="N306" i="4" s="1"/>
  <c r="M305" i="4"/>
  <c r="N305" i="4" s="1"/>
  <c r="M304" i="4"/>
  <c r="N304" i="4" s="1"/>
  <c r="M303" i="4"/>
  <c r="N303" i="4" s="1"/>
  <c r="M302" i="4"/>
  <c r="N302" i="4" s="1"/>
  <c r="M301" i="4"/>
  <c r="N301" i="4" s="1"/>
  <c r="M300" i="4"/>
  <c r="N300" i="4" s="1"/>
  <c r="M299" i="4"/>
  <c r="N299" i="4" s="1"/>
  <c r="M298" i="4"/>
  <c r="N298" i="4" s="1"/>
  <c r="M297" i="4"/>
  <c r="N297" i="4" s="1"/>
  <c r="M296" i="4"/>
  <c r="N296" i="4" s="1"/>
  <c r="M295" i="4"/>
  <c r="N295" i="4" s="1"/>
  <c r="M294" i="4"/>
  <c r="N294" i="4" s="1"/>
  <c r="M293" i="4"/>
  <c r="N293" i="4" s="1"/>
  <c r="M292" i="4"/>
  <c r="N292" i="4" s="1"/>
  <c r="M291" i="4"/>
  <c r="L285" i="4"/>
  <c r="C18" i="2" s="1"/>
  <c r="E18" i="2" s="1"/>
  <c r="K18" i="2" s="1"/>
  <c r="M18" i="2" s="1"/>
  <c r="M284" i="4"/>
  <c r="N284" i="4" s="1"/>
  <c r="M283" i="4"/>
  <c r="N283" i="4" s="1"/>
  <c r="M282" i="4"/>
  <c r="N282" i="4" s="1"/>
  <c r="N281" i="4"/>
  <c r="M281" i="4"/>
  <c r="M280" i="4"/>
  <c r="N280" i="4" s="1"/>
  <c r="M279" i="4"/>
  <c r="N279" i="4" s="1"/>
  <c r="M278" i="4"/>
  <c r="N278" i="4" s="1"/>
  <c r="N277" i="4"/>
  <c r="M277" i="4"/>
  <c r="M276" i="4"/>
  <c r="N276" i="4" s="1"/>
  <c r="M275" i="4"/>
  <c r="N275" i="4" s="1"/>
  <c r="M274" i="4"/>
  <c r="N274" i="4" s="1"/>
  <c r="N273" i="4"/>
  <c r="M273" i="4"/>
  <c r="M272" i="4"/>
  <c r="N272" i="4" s="1"/>
  <c r="M271" i="4"/>
  <c r="N271" i="4" s="1"/>
  <c r="M270" i="4"/>
  <c r="N270" i="4" s="1"/>
  <c r="N269" i="4"/>
  <c r="M269" i="4"/>
  <c r="M268" i="4"/>
  <c r="N268" i="4" s="1"/>
  <c r="M267" i="4"/>
  <c r="N267" i="4" s="1"/>
  <c r="M266" i="4"/>
  <c r="N266" i="4" s="1"/>
  <c r="N265" i="4"/>
  <c r="M265" i="4"/>
  <c r="L259" i="4"/>
  <c r="M258" i="4"/>
  <c r="N258" i="4" s="1"/>
  <c r="M257" i="4"/>
  <c r="N257" i="4" s="1"/>
  <c r="M256" i="4"/>
  <c r="N256" i="4" s="1"/>
  <c r="M255" i="4"/>
  <c r="N255" i="4" s="1"/>
  <c r="M254" i="4"/>
  <c r="N254" i="4" s="1"/>
  <c r="M253" i="4"/>
  <c r="N253" i="4" s="1"/>
  <c r="M252" i="4"/>
  <c r="N252" i="4" s="1"/>
  <c r="N251" i="4"/>
  <c r="M251" i="4"/>
  <c r="M250" i="4"/>
  <c r="N250" i="4" s="1"/>
  <c r="M249" i="4"/>
  <c r="N249" i="4" s="1"/>
  <c r="M248" i="4"/>
  <c r="N248" i="4" s="1"/>
  <c r="M247" i="4"/>
  <c r="N247" i="4" s="1"/>
  <c r="M246" i="4"/>
  <c r="N246" i="4" s="1"/>
  <c r="M245" i="4"/>
  <c r="N245" i="4" s="1"/>
  <c r="M244" i="4"/>
  <c r="N244" i="4" s="1"/>
  <c r="N243" i="4"/>
  <c r="M243" i="4"/>
  <c r="M242" i="4"/>
  <c r="N242" i="4" s="1"/>
  <c r="M241" i="4"/>
  <c r="N241" i="4" s="1"/>
  <c r="M240" i="4"/>
  <c r="N240" i="4" s="1"/>
  <c r="M239" i="4"/>
  <c r="N239" i="4" s="1"/>
  <c r="L233" i="4"/>
  <c r="C16" i="2" s="1"/>
  <c r="E16" i="2" s="1"/>
  <c r="M232" i="4"/>
  <c r="N232" i="4" s="1"/>
  <c r="M231" i="4"/>
  <c r="N231" i="4" s="1"/>
  <c r="N230" i="4"/>
  <c r="M230" i="4"/>
  <c r="M229" i="4"/>
  <c r="N229" i="4" s="1"/>
  <c r="M228" i="4"/>
  <c r="N228" i="4" s="1"/>
  <c r="M227" i="4"/>
  <c r="N227" i="4" s="1"/>
  <c r="M226" i="4"/>
  <c r="N226" i="4" s="1"/>
  <c r="M225" i="4"/>
  <c r="N225" i="4" s="1"/>
  <c r="M224" i="4"/>
  <c r="N224" i="4" s="1"/>
  <c r="M223" i="4"/>
  <c r="N223" i="4" s="1"/>
  <c r="N222" i="4"/>
  <c r="M222" i="4"/>
  <c r="M221" i="4"/>
  <c r="N221" i="4" s="1"/>
  <c r="M220" i="4"/>
  <c r="N220" i="4" s="1"/>
  <c r="M219" i="4"/>
  <c r="N219" i="4" s="1"/>
  <c r="M218" i="4"/>
  <c r="N218" i="4" s="1"/>
  <c r="M217" i="4"/>
  <c r="N217" i="4" s="1"/>
  <c r="M216" i="4"/>
  <c r="N216" i="4" s="1"/>
  <c r="M215" i="4"/>
  <c r="N215" i="4" s="1"/>
  <c r="N214" i="4"/>
  <c r="M214" i="4"/>
  <c r="M213" i="4"/>
  <c r="N213" i="4" s="1"/>
  <c r="L207" i="4"/>
  <c r="C15" i="2" s="1"/>
  <c r="E15" i="2" s="1"/>
  <c r="M206" i="4"/>
  <c r="N206" i="4" s="1"/>
  <c r="M205" i="4"/>
  <c r="N205" i="4" s="1"/>
  <c r="M204" i="4"/>
  <c r="N204" i="4" s="1"/>
  <c r="M203" i="4"/>
  <c r="N203" i="4" s="1"/>
  <c r="M202" i="4"/>
  <c r="N202" i="4" s="1"/>
  <c r="N201" i="4"/>
  <c r="M201" i="4"/>
  <c r="M200" i="4"/>
  <c r="N200" i="4" s="1"/>
  <c r="M199" i="4"/>
  <c r="N199" i="4" s="1"/>
  <c r="M198" i="4"/>
  <c r="N198" i="4" s="1"/>
  <c r="M197" i="4"/>
  <c r="N197" i="4" s="1"/>
  <c r="M196" i="4"/>
  <c r="N196" i="4" s="1"/>
  <c r="M195" i="4"/>
  <c r="N195" i="4" s="1"/>
  <c r="M194" i="4"/>
  <c r="N194" i="4" s="1"/>
  <c r="N193" i="4"/>
  <c r="M193" i="4"/>
  <c r="M192" i="4"/>
  <c r="N192" i="4" s="1"/>
  <c r="M191" i="4"/>
  <c r="N191" i="4" s="1"/>
  <c r="M190" i="4"/>
  <c r="N190" i="4" s="1"/>
  <c r="M189" i="4"/>
  <c r="N189" i="4" s="1"/>
  <c r="M188" i="4"/>
  <c r="N188" i="4" s="1"/>
  <c r="M187" i="4"/>
  <c r="M207" i="4" s="1"/>
  <c r="L181" i="4"/>
  <c r="C14" i="2" s="1"/>
  <c r="E14" i="2" s="1"/>
  <c r="M180" i="4"/>
  <c r="N180" i="4" s="1"/>
  <c r="M179" i="4"/>
  <c r="N179" i="4" s="1"/>
  <c r="N178" i="4"/>
  <c r="M178" i="4"/>
  <c r="M177" i="4"/>
  <c r="N177" i="4" s="1"/>
  <c r="N176" i="4"/>
  <c r="M176" i="4"/>
  <c r="M175" i="4"/>
  <c r="N175" i="4" s="1"/>
  <c r="N174" i="4"/>
  <c r="M174" i="4"/>
  <c r="M173" i="4"/>
  <c r="N173" i="4" s="1"/>
  <c r="N172" i="4"/>
  <c r="M172" i="4"/>
  <c r="M171" i="4"/>
  <c r="N171" i="4" s="1"/>
  <c r="N170" i="4"/>
  <c r="M170" i="4"/>
  <c r="M169" i="4"/>
  <c r="N169" i="4" s="1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M181" i="4" s="1"/>
  <c r="L155" i="4"/>
  <c r="M154" i="4"/>
  <c r="N154" i="4" s="1"/>
  <c r="M153" i="4"/>
  <c r="N153" i="4" s="1"/>
  <c r="M152" i="4"/>
  <c r="N152" i="4" s="1"/>
  <c r="M151" i="4"/>
  <c r="N151" i="4" s="1"/>
  <c r="M150" i="4"/>
  <c r="N150" i="4" s="1"/>
  <c r="M149" i="4"/>
  <c r="N149" i="4" s="1"/>
  <c r="M148" i="4"/>
  <c r="N148" i="4" s="1"/>
  <c r="M147" i="4"/>
  <c r="N147" i="4" s="1"/>
  <c r="M146" i="4"/>
  <c r="N146" i="4" s="1"/>
  <c r="M145" i="4"/>
  <c r="N145" i="4" s="1"/>
  <c r="M144" i="4"/>
  <c r="N144" i="4" s="1"/>
  <c r="M143" i="4"/>
  <c r="N143" i="4" s="1"/>
  <c r="M142" i="4"/>
  <c r="N142" i="4" s="1"/>
  <c r="M141" i="4"/>
  <c r="N141" i="4" s="1"/>
  <c r="M140" i="4"/>
  <c r="N140" i="4" s="1"/>
  <c r="M139" i="4"/>
  <c r="N139" i="4" s="1"/>
  <c r="M138" i="4"/>
  <c r="N138" i="4" s="1"/>
  <c r="M137" i="4"/>
  <c r="N137" i="4" s="1"/>
  <c r="M136" i="4"/>
  <c r="N136" i="4" s="1"/>
  <c r="M135" i="4"/>
  <c r="N135" i="4" s="1"/>
  <c r="L129" i="4"/>
  <c r="C12" i="2" s="1"/>
  <c r="E12" i="2" s="1"/>
  <c r="N128" i="4"/>
  <c r="M128" i="4"/>
  <c r="M127" i="4"/>
  <c r="N127" i="4" s="1"/>
  <c r="M126" i="4"/>
  <c r="N126" i="4" s="1"/>
  <c r="M125" i="4"/>
  <c r="N125" i="4" s="1"/>
  <c r="N124" i="4"/>
  <c r="M124" i="4"/>
  <c r="M123" i="4"/>
  <c r="N123" i="4" s="1"/>
  <c r="M122" i="4"/>
  <c r="N122" i="4" s="1"/>
  <c r="M121" i="4"/>
  <c r="N121" i="4" s="1"/>
  <c r="N120" i="4"/>
  <c r="M120" i="4"/>
  <c r="M119" i="4"/>
  <c r="N119" i="4" s="1"/>
  <c r="M118" i="4"/>
  <c r="N118" i="4" s="1"/>
  <c r="M117" i="4"/>
  <c r="N117" i="4" s="1"/>
  <c r="N116" i="4"/>
  <c r="M116" i="4"/>
  <c r="M115" i="4"/>
  <c r="N115" i="4" s="1"/>
  <c r="M114" i="4"/>
  <c r="N114" i="4" s="1"/>
  <c r="M113" i="4"/>
  <c r="N113" i="4" s="1"/>
  <c r="N112" i="4"/>
  <c r="M112" i="4"/>
  <c r="M111" i="4"/>
  <c r="N111" i="4" s="1"/>
  <c r="M110" i="4"/>
  <c r="N110" i="4" s="1"/>
  <c r="M109" i="4"/>
  <c r="L103" i="4"/>
  <c r="C11" i="2" s="1"/>
  <c r="E11" i="2" s="1"/>
  <c r="M102" i="4"/>
  <c r="N102" i="4" s="1"/>
  <c r="M101" i="4"/>
  <c r="N101" i="4" s="1"/>
  <c r="N100" i="4"/>
  <c r="M100" i="4"/>
  <c r="M99" i="4"/>
  <c r="N99" i="4" s="1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M103" i="4" s="1"/>
  <c r="L77" i="4"/>
  <c r="C10" i="2" s="1"/>
  <c r="E10" i="2" s="1"/>
  <c r="K10" i="2" s="1"/>
  <c r="M10" i="2" s="1"/>
  <c r="M76" i="4"/>
  <c r="N76" i="4" s="1"/>
  <c r="M75" i="4"/>
  <c r="N75" i="4" s="1"/>
  <c r="N74" i="4"/>
  <c r="M74" i="4"/>
  <c r="M73" i="4"/>
  <c r="N73" i="4" s="1"/>
  <c r="M72" i="4"/>
  <c r="N72" i="4" s="1"/>
  <c r="M71" i="4"/>
  <c r="N71" i="4" s="1"/>
  <c r="M70" i="4"/>
  <c r="N70" i="4" s="1"/>
  <c r="M69" i="4"/>
  <c r="N69" i="4" s="1"/>
  <c r="M68" i="4"/>
  <c r="N68" i="4" s="1"/>
  <c r="M67" i="4"/>
  <c r="N67" i="4" s="1"/>
  <c r="N66" i="4"/>
  <c r="M66" i="4"/>
  <c r="M65" i="4"/>
  <c r="N65" i="4" s="1"/>
  <c r="M64" i="4"/>
  <c r="N64" i="4" s="1"/>
  <c r="M63" i="4"/>
  <c r="N63" i="4" s="1"/>
  <c r="N62" i="4"/>
  <c r="M62" i="4"/>
  <c r="M61" i="4"/>
  <c r="N61" i="4" s="1"/>
  <c r="M60" i="4"/>
  <c r="N60" i="4" s="1"/>
  <c r="M59" i="4"/>
  <c r="N59" i="4" s="1"/>
  <c r="N58" i="4"/>
  <c r="M58" i="4"/>
  <c r="M57" i="4"/>
  <c r="L51" i="4"/>
  <c r="N50" i="4"/>
  <c r="M50" i="4"/>
  <c r="M49" i="4"/>
  <c r="N49" i="4" s="1"/>
  <c r="M48" i="4"/>
  <c r="N48" i="4" s="1"/>
  <c r="M47" i="4"/>
  <c r="N47" i="4" s="1"/>
  <c r="N46" i="4"/>
  <c r="M46" i="4"/>
  <c r="M45" i="4"/>
  <c r="N45" i="4" s="1"/>
  <c r="M44" i="4"/>
  <c r="N44" i="4" s="1"/>
  <c r="M43" i="4"/>
  <c r="N43" i="4" s="1"/>
  <c r="N42" i="4"/>
  <c r="M42" i="4"/>
  <c r="M41" i="4"/>
  <c r="N41" i="4" s="1"/>
  <c r="M40" i="4"/>
  <c r="N40" i="4" s="1"/>
  <c r="M39" i="4"/>
  <c r="N39" i="4" s="1"/>
  <c r="N38" i="4"/>
  <c r="M38" i="4"/>
  <c r="M37" i="4"/>
  <c r="N37" i="4" s="1"/>
  <c r="M36" i="4"/>
  <c r="N36" i="4" s="1"/>
  <c r="M35" i="4"/>
  <c r="N35" i="4" s="1"/>
  <c r="N34" i="4"/>
  <c r="M34" i="4"/>
  <c r="M33" i="4"/>
  <c r="N33" i="4" s="1"/>
  <c r="M32" i="4"/>
  <c r="N32" i="4" s="1"/>
  <c r="M31" i="4"/>
  <c r="L25" i="4"/>
  <c r="C8" i="2" s="1"/>
  <c r="M5" i="4"/>
  <c r="M6" i="4"/>
  <c r="N6" i="4" s="1"/>
  <c r="M7" i="4"/>
  <c r="N7" i="4" s="1"/>
  <c r="M8" i="4"/>
  <c r="N8" i="4" s="1"/>
  <c r="M9" i="4"/>
  <c r="M10" i="4"/>
  <c r="M11" i="4"/>
  <c r="N11" i="4" s="1"/>
  <c r="M12" i="4"/>
  <c r="N12" i="4" s="1"/>
  <c r="M13" i="4"/>
  <c r="M14" i="4"/>
  <c r="N14" i="4" s="1"/>
  <c r="M15" i="4"/>
  <c r="N15" i="4" s="1"/>
  <c r="M16" i="4"/>
  <c r="N16" i="4" s="1"/>
  <c r="M17" i="4"/>
  <c r="M18" i="4"/>
  <c r="M19" i="4"/>
  <c r="N19" i="4" s="1"/>
  <c r="M20" i="4"/>
  <c r="N20" i="4" s="1"/>
  <c r="M21" i="4"/>
  <c r="M22" i="4"/>
  <c r="N22" i="4" s="1"/>
  <c r="M23" i="4"/>
  <c r="N23" i="4" s="1"/>
  <c r="M24" i="4"/>
  <c r="N24" i="4" s="1"/>
  <c r="N5" i="4"/>
  <c r="N9" i="4"/>
  <c r="N10" i="4"/>
  <c r="N13" i="4"/>
  <c r="N17" i="4"/>
  <c r="N18" i="4"/>
  <c r="N21" i="4"/>
  <c r="L22" i="3"/>
  <c r="I22" i="3"/>
  <c r="E22" i="3"/>
  <c r="G21" i="3"/>
  <c r="K21" i="3"/>
  <c r="M21" i="3" s="1"/>
  <c r="G20" i="3"/>
  <c r="K20" i="3"/>
  <c r="M20" i="3" s="1"/>
  <c r="G19" i="3"/>
  <c r="K19" i="3"/>
  <c r="M19" i="3" s="1"/>
  <c r="G18" i="3"/>
  <c r="K18" i="3"/>
  <c r="M18" i="3" s="1"/>
  <c r="G17" i="3"/>
  <c r="K17" i="3"/>
  <c r="M17" i="3" s="1"/>
  <c r="G16" i="3"/>
  <c r="K16" i="3"/>
  <c r="M16" i="3" s="1"/>
  <c r="K15" i="3"/>
  <c r="M15" i="3" s="1"/>
  <c r="G15" i="3"/>
  <c r="F15" i="3"/>
  <c r="K14" i="3"/>
  <c r="M14" i="3" s="1"/>
  <c r="G14" i="3"/>
  <c r="F14" i="3"/>
  <c r="K13" i="3"/>
  <c r="M13" i="3" s="1"/>
  <c r="G13" i="3"/>
  <c r="F13" i="3"/>
  <c r="H13" i="3" s="1"/>
  <c r="J13" i="3" s="1"/>
  <c r="G12" i="3"/>
  <c r="K12" i="3"/>
  <c r="M12" i="3" s="1"/>
  <c r="G11" i="3"/>
  <c r="K11" i="3"/>
  <c r="K10" i="3"/>
  <c r="M10" i="3" s="1"/>
  <c r="G10" i="3"/>
  <c r="F10" i="3"/>
  <c r="L20" i="2"/>
  <c r="I20" i="2"/>
  <c r="E17" i="2"/>
  <c r="E13" i="2"/>
  <c r="E9" i="2"/>
  <c r="D104" i="1"/>
  <c r="D106" i="1" s="1"/>
  <c r="D109" i="1" s="1"/>
  <c r="D111" i="1" s="1"/>
  <c r="D114" i="1" s="1"/>
  <c r="N25" i="4" l="1"/>
  <c r="N155" i="4"/>
  <c r="M25" i="4"/>
  <c r="M77" i="4"/>
  <c r="N181" i="4"/>
  <c r="M311" i="4"/>
  <c r="G9" i="1"/>
  <c r="K9" i="1"/>
  <c r="O9" i="1"/>
  <c r="M285" i="5"/>
  <c r="M311" i="5"/>
  <c r="E16" i="1"/>
  <c r="E17" i="1" s="1"/>
  <c r="I16" i="1"/>
  <c r="I17" i="1" s="1"/>
  <c r="M16" i="1"/>
  <c r="M17" i="1" s="1"/>
  <c r="D8" i="2"/>
  <c r="F8" i="2" s="1"/>
  <c r="H8" i="2" s="1"/>
  <c r="D12" i="2"/>
  <c r="F12" i="2" s="1"/>
  <c r="K12" i="2" s="1"/>
  <c r="M12" i="2" s="1"/>
  <c r="D16" i="2"/>
  <c r="F16" i="2" s="1"/>
  <c r="K16" i="2" s="1"/>
  <c r="M16" i="2" s="1"/>
  <c r="M51" i="4"/>
  <c r="N187" i="4"/>
  <c r="M285" i="4"/>
  <c r="D9" i="1"/>
  <c r="D10" i="1" s="1"/>
  <c r="H9" i="1"/>
  <c r="L9" i="1"/>
  <c r="M25" i="5"/>
  <c r="M77" i="5"/>
  <c r="M129" i="5"/>
  <c r="M181" i="5"/>
  <c r="N265" i="5"/>
  <c r="N285" i="5" s="1"/>
  <c r="F16" i="1"/>
  <c r="F17" i="1" s="1"/>
  <c r="J16" i="1"/>
  <c r="J17" i="1" s="1"/>
  <c r="N16" i="1"/>
  <c r="N17" i="1" s="1"/>
  <c r="G16" i="1"/>
  <c r="G17" i="1" s="1"/>
  <c r="K16" i="1"/>
  <c r="K17" i="1" s="1"/>
  <c r="O16" i="1"/>
  <c r="O17" i="1" s="1"/>
  <c r="M155" i="4"/>
  <c r="H15" i="3"/>
  <c r="J15" i="3" s="1"/>
  <c r="M129" i="4"/>
  <c r="M259" i="4"/>
  <c r="F9" i="1"/>
  <c r="J9" i="1"/>
  <c r="N9" i="1"/>
  <c r="N31" i="5"/>
  <c r="N135" i="5"/>
  <c r="N155" i="5" s="1"/>
  <c r="M207" i="5"/>
  <c r="N213" i="5"/>
  <c r="N233" i="5" s="1"/>
  <c r="K14" i="2"/>
  <c r="M14" i="2" s="1"/>
  <c r="N51" i="5"/>
  <c r="N25" i="5"/>
  <c r="N77" i="5"/>
  <c r="N129" i="5"/>
  <c r="N181" i="5"/>
  <c r="N259" i="5"/>
  <c r="M259" i="5"/>
  <c r="N83" i="5"/>
  <c r="N103" i="5" s="1"/>
  <c r="N187" i="5"/>
  <c r="N207" i="5" s="1"/>
  <c r="N291" i="5"/>
  <c r="N311" i="5" s="1"/>
  <c r="C20" i="2"/>
  <c r="N291" i="4"/>
  <c r="N311" i="4" s="1"/>
  <c r="N285" i="4"/>
  <c r="N259" i="4"/>
  <c r="N233" i="4"/>
  <c r="M233" i="4"/>
  <c r="N207" i="4"/>
  <c r="N109" i="4"/>
  <c r="N129" i="4" s="1"/>
  <c r="N103" i="4"/>
  <c r="N57" i="4"/>
  <c r="N77" i="4" s="1"/>
  <c r="N31" i="4"/>
  <c r="N51" i="4" s="1"/>
  <c r="H14" i="3"/>
  <c r="J14" i="3" s="1"/>
  <c r="H10" i="3"/>
  <c r="G22" i="3"/>
  <c r="M11" i="3"/>
  <c r="M22" i="3" s="1"/>
  <c r="M24" i="3" s="1"/>
  <c r="K22" i="3"/>
  <c r="K24" i="3" s="1"/>
  <c r="C22" i="3"/>
  <c r="F12" i="3"/>
  <c r="H12" i="3" s="1"/>
  <c r="J12" i="3" s="1"/>
  <c r="D22" i="3"/>
  <c r="F11" i="3"/>
  <c r="H11" i="3" s="1"/>
  <c r="J11" i="3" s="1"/>
  <c r="F17" i="3"/>
  <c r="H17" i="3" s="1"/>
  <c r="J17" i="3" s="1"/>
  <c r="F18" i="3"/>
  <c r="H18" i="3" s="1"/>
  <c r="J18" i="3" s="1"/>
  <c r="F19" i="3"/>
  <c r="H19" i="3" s="1"/>
  <c r="J19" i="3" s="1"/>
  <c r="F20" i="3"/>
  <c r="H20" i="3" s="1"/>
  <c r="J20" i="3" s="1"/>
  <c r="F21" i="3"/>
  <c r="H21" i="3" s="1"/>
  <c r="J21" i="3" s="1"/>
  <c r="F16" i="3"/>
  <c r="H16" i="3" s="1"/>
  <c r="J16" i="3" s="1"/>
  <c r="H9" i="2"/>
  <c r="J9" i="2"/>
  <c r="H11" i="2"/>
  <c r="J11" i="2"/>
  <c r="H13" i="2"/>
  <c r="J13" i="2"/>
  <c r="H15" i="2"/>
  <c r="J15" i="2"/>
  <c r="H17" i="2"/>
  <c r="J17" i="2"/>
  <c r="H19" i="2"/>
  <c r="J19" i="2"/>
  <c r="H10" i="2"/>
  <c r="J10" i="2"/>
  <c r="H12" i="2"/>
  <c r="H14" i="2"/>
  <c r="J14" i="2"/>
  <c r="H16" i="2"/>
  <c r="J16" i="2"/>
  <c r="H18" i="2"/>
  <c r="J18" i="2"/>
  <c r="K9" i="2"/>
  <c r="M9" i="2" s="1"/>
  <c r="K11" i="2"/>
  <c r="M11" i="2" s="1"/>
  <c r="K13" i="2"/>
  <c r="M13" i="2" s="1"/>
  <c r="K15" i="2"/>
  <c r="M15" i="2" s="1"/>
  <c r="K17" i="2"/>
  <c r="M17" i="2" s="1"/>
  <c r="K19" i="2"/>
  <c r="M19" i="2" s="1"/>
  <c r="E8" i="2"/>
  <c r="J8" i="2" s="1"/>
  <c r="E8" i="1"/>
  <c r="E10" i="1" s="1"/>
  <c r="D17" i="1"/>
  <c r="D19" i="1" s="1"/>
  <c r="E14" i="1" s="1"/>
  <c r="E102" i="1"/>
  <c r="E104" i="1" s="1"/>
  <c r="J12" i="2" l="1"/>
  <c r="F20" i="2"/>
  <c r="D27" i="1"/>
  <c r="D31" i="1" s="1"/>
  <c r="D38" i="1" s="1"/>
  <c r="C24" i="3"/>
  <c r="H22" i="3"/>
  <c r="H24" i="3" s="1"/>
  <c r="J10" i="3"/>
  <c r="J22" i="3" s="1"/>
  <c r="J24" i="3" s="1"/>
  <c r="F22" i="3"/>
  <c r="J20" i="2"/>
  <c r="K8" i="2"/>
  <c r="E20" i="2"/>
  <c r="H20" i="2"/>
  <c r="F102" i="1"/>
  <c r="F104" i="1" s="1"/>
  <c r="E106" i="1"/>
  <c r="E109" i="1" s="1"/>
  <c r="E111" i="1" s="1"/>
  <c r="E114" i="1" s="1"/>
  <c r="F8" i="1"/>
  <c r="F10" i="1" s="1"/>
  <c r="E27" i="1"/>
  <c r="E31" i="1" s="1"/>
  <c r="A14" i="1"/>
  <c r="E19" i="1"/>
  <c r="F14" i="1" s="1"/>
  <c r="F19" i="1" s="1"/>
  <c r="G14" i="1" s="1"/>
  <c r="G19" i="1" s="1"/>
  <c r="H14" i="1" s="1"/>
  <c r="H19" i="1" s="1"/>
  <c r="I14" i="1" s="1"/>
  <c r="I19" i="1" s="1"/>
  <c r="J14" i="1" s="1"/>
  <c r="J19" i="1" s="1"/>
  <c r="K14" i="1" s="1"/>
  <c r="K19" i="1" s="1"/>
  <c r="L14" i="1" s="1"/>
  <c r="L19" i="1" s="1"/>
  <c r="M14" i="1" s="1"/>
  <c r="M19" i="1" s="1"/>
  <c r="N14" i="1" s="1"/>
  <c r="N19" i="1" s="1"/>
  <c r="O14" i="1" s="1"/>
  <c r="O19" i="1" s="1"/>
  <c r="E33" i="1" l="1"/>
  <c r="E38" i="1" s="1"/>
  <c r="M8" i="2"/>
  <c r="M20" i="2" s="1"/>
  <c r="M22" i="2" s="1"/>
  <c r="K20" i="2"/>
  <c r="F27" i="1"/>
  <c r="F31" i="1" s="1"/>
  <c r="G8" i="1"/>
  <c r="G10" i="1" s="1"/>
  <c r="G102" i="1"/>
  <c r="G104" i="1" s="1"/>
  <c r="F106" i="1"/>
  <c r="F109" i="1" s="1"/>
  <c r="F111" i="1" s="1"/>
  <c r="F114" i="1" s="1"/>
  <c r="F33" i="1" l="1"/>
  <c r="F38" i="1" s="1"/>
  <c r="G106" i="1"/>
  <c r="G109" i="1" s="1"/>
  <c r="G111" i="1" s="1"/>
  <c r="G114" i="1" s="1"/>
  <c r="H102" i="1"/>
  <c r="H104" i="1" s="1"/>
  <c r="G27" i="1"/>
  <c r="G31" i="1" s="1"/>
  <c r="H8" i="1"/>
  <c r="H10" i="1" s="1"/>
  <c r="G33" i="1" l="1"/>
  <c r="G38" i="1" s="1"/>
  <c r="I102" i="1"/>
  <c r="I104" i="1" s="1"/>
  <c r="H106" i="1"/>
  <c r="H109" i="1" s="1"/>
  <c r="H111" i="1" s="1"/>
  <c r="H114" i="1" s="1"/>
  <c r="H27" i="1"/>
  <c r="H31" i="1" s="1"/>
  <c r="I8" i="1"/>
  <c r="I10" i="1" s="1"/>
  <c r="H33" i="1" l="1"/>
  <c r="H38" i="1" s="1"/>
  <c r="I33" i="1" s="1"/>
  <c r="J8" i="1"/>
  <c r="J10" i="1" s="1"/>
  <c r="I27" i="1"/>
  <c r="I31" i="1" s="1"/>
  <c r="J102" i="1"/>
  <c r="J104" i="1" s="1"/>
  <c r="I106" i="1"/>
  <c r="I109" i="1" s="1"/>
  <c r="I111" i="1" s="1"/>
  <c r="I114" i="1" s="1"/>
  <c r="I38" i="1" l="1"/>
  <c r="K102" i="1"/>
  <c r="K104" i="1" s="1"/>
  <c r="J106" i="1"/>
  <c r="J109" i="1" s="1"/>
  <c r="J111" i="1" s="1"/>
  <c r="J114" i="1" s="1"/>
  <c r="K8" i="1"/>
  <c r="K10" i="1" s="1"/>
  <c r="J27" i="1"/>
  <c r="J31" i="1" s="1"/>
  <c r="J33" i="1" l="1"/>
  <c r="J38" i="1" s="1"/>
  <c r="K27" i="1"/>
  <c r="K31" i="1" s="1"/>
  <c r="L8" i="1"/>
  <c r="L10" i="1" s="1"/>
  <c r="K106" i="1"/>
  <c r="K109" i="1" s="1"/>
  <c r="K111" i="1" s="1"/>
  <c r="K114" i="1" s="1"/>
  <c r="L102" i="1"/>
  <c r="L104" i="1" s="1"/>
  <c r="K33" i="1" l="1"/>
  <c r="K38" i="1" s="1"/>
  <c r="L27" i="1"/>
  <c r="L31" i="1" s="1"/>
  <c r="M8" i="1"/>
  <c r="M10" i="1" s="1"/>
  <c r="M102" i="1"/>
  <c r="M104" i="1" s="1"/>
  <c r="L106" i="1"/>
  <c r="L109" i="1" s="1"/>
  <c r="L111" i="1" s="1"/>
  <c r="L114" i="1" s="1"/>
  <c r="L33" i="1" l="1"/>
  <c r="L38" i="1" s="1"/>
  <c r="N102" i="1"/>
  <c r="N104" i="1" s="1"/>
  <c r="M106" i="1"/>
  <c r="M109" i="1" s="1"/>
  <c r="M111" i="1" s="1"/>
  <c r="M114" i="1" s="1"/>
  <c r="N8" i="1"/>
  <c r="N10" i="1" s="1"/>
  <c r="M27" i="1"/>
  <c r="M31" i="1" s="1"/>
  <c r="M33" i="1" l="1"/>
  <c r="M38" i="1" s="1"/>
  <c r="N27" i="1"/>
  <c r="N31" i="1" s="1"/>
  <c r="O8" i="1"/>
  <c r="O10" i="1" s="1"/>
  <c r="O102" i="1"/>
  <c r="O104" i="1" s="1"/>
  <c r="O106" i="1" s="1"/>
  <c r="O109" i="1" s="1"/>
  <c r="O111" i="1" s="1"/>
  <c r="O114" i="1" s="1"/>
  <c r="N106" i="1"/>
  <c r="N109" i="1" s="1"/>
  <c r="N111" i="1" s="1"/>
  <c r="N114" i="1" s="1"/>
  <c r="N33" i="1" l="1"/>
  <c r="N38" i="1" s="1"/>
  <c r="O27" i="1"/>
  <c r="O31" i="1" s="1"/>
  <c r="O33" i="1" l="1"/>
  <c r="O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C.P. Jorge Morán Quiterio</author>
  </authors>
  <commentList>
    <comment ref="F105" authorId="0" shapeId="0" xr:uid="{07EF8CDC-6FF1-564A-8993-48FC4414AF4E}">
      <text>
        <r>
          <rPr>
            <b/>
            <sz val="9"/>
            <color indexed="81"/>
            <rFont val="Tahoma"/>
            <family val="2"/>
          </rPr>
          <t>En el mes de marzo
debe cambiarse el
Coeficiente de
Utilidad.
Como no hubo Utilidad y no hay coeficiente
de utilidad se 
utiliza el del
ejercicio anterior</t>
        </r>
      </text>
    </comment>
  </commentList>
</comments>
</file>

<file path=xl/sharedStrings.xml><?xml version="1.0" encoding="utf-8"?>
<sst xmlns="http://schemas.openxmlformats.org/spreadsheetml/2006/main" count="697" uniqueCount="131">
  <si>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</si>
  <si>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</si>
  <si>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</si>
  <si>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</si>
  <si>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</si>
  <si>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</si>
  <si>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</si>
  <si>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</si>
  <si>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</si>
  <si>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</si>
  <si>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</si>
  <si>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</si>
  <si>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</si>
  <si>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 N G R E S O S</t>
  </si>
  <si>
    <t>Ingresos mes anterior</t>
  </si>
  <si>
    <t>Ventas Del Mes</t>
  </si>
  <si>
    <t>(+)</t>
  </si>
  <si>
    <t>Ingresos Acumulados</t>
  </si>
  <si>
    <t>D E D U C C I O N E S</t>
  </si>
  <si>
    <t>GASTOS mes anterior</t>
  </si>
  <si>
    <t>Gastos Del Mes</t>
  </si>
  <si>
    <t>Honorarios</t>
  </si>
  <si>
    <t>(-)</t>
  </si>
  <si>
    <t>Gastos Acumulados</t>
  </si>
  <si>
    <t>PTU de las empresas pagadas en el ejercicio</t>
  </si>
  <si>
    <t>Perdidas Fiscales de ejerc. Ant. Que no se han disminuido</t>
  </si>
  <si>
    <t>(=)</t>
  </si>
  <si>
    <t>Utilidad, base del pago provisional</t>
  </si>
  <si>
    <t>(x)</t>
  </si>
  <si>
    <t>Tasa del ISR  30%</t>
  </si>
  <si>
    <t>ISR del Pago Provisional</t>
  </si>
  <si>
    <t>Pagos Provisionales efectuados con anterioridad</t>
  </si>
  <si>
    <t>Retenciones del ISR efectuada en el periodo de pago</t>
  </si>
  <si>
    <t>de intereses por instituciones del sist. Financiero</t>
  </si>
  <si>
    <t>Pago Provisional del ISR</t>
  </si>
  <si>
    <t>Pagos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</si>
  <si>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</si>
  <si>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</si>
  <si>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</si>
  <si>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</si>
  <si>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</si>
  <si>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</si>
  <si>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</si>
  <si>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</si>
  <si>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</si>
  <si>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</si>
  <si>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</si>
  <si>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</si>
  <si>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Diferencia</t>
  </si>
  <si>
    <t>C M V V      A S E S O R E S ,      S. A.      D E      C. V.</t>
  </si>
  <si>
    <t>P A G O S      P R O V I S I O N A L E S       D E      I. S. R.      D E L      E J E R C I C I O      2   0   2   2</t>
  </si>
  <si>
    <t>Ingresos Acumulados  Meses anteriores</t>
  </si>
  <si>
    <t>Ingresos del mes</t>
  </si>
  <si>
    <t>Ingresos Acumulables</t>
  </si>
  <si>
    <r>
      <t xml:space="preserve">Coeficiente de  Utilidad </t>
    </r>
    <r>
      <rPr>
        <b/>
        <sz val="8"/>
        <rFont val="Arial"/>
        <family val="2"/>
      </rPr>
      <t xml:space="preserve"> (Factor Ejerc. 05)</t>
    </r>
  </si>
  <si>
    <t>Utilidad Fiscal Estimada</t>
  </si>
  <si>
    <t>MENOS:</t>
  </si>
  <si>
    <t>Perdidas Fiscales de Ejercicios Anteriores</t>
  </si>
  <si>
    <t>Utilidad Fiscal BaseE P/ Calculo I.S.R.</t>
  </si>
  <si>
    <t>Articulo 10 L.I.S.R.  Tasa</t>
  </si>
  <si>
    <t>I.S.R. A CARGO</t>
  </si>
  <si>
    <t>Pagos Provisionales  :</t>
  </si>
  <si>
    <t>I.S.R A PAGAR</t>
  </si>
  <si>
    <t>Compensacion de ISR</t>
  </si>
  <si>
    <t>Se Pago</t>
  </si>
  <si>
    <t>PAGOS PROVISIONALES DE I.S.R. DEL EJERCICIO 2024</t>
  </si>
  <si>
    <t>Mes</t>
  </si>
  <si>
    <t>Ventas</t>
  </si>
  <si>
    <t xml:space="preserve">Gastos </t>
  </si>
  <si>
    <t>I.V.A.</t>
  </si>
  <si>
    <t>106-00-01</t>
  </si>
  <si>
    <t>201-00-02</t>
  </si>
  <si>
    <t>Cobradas</t>
  </si>
  <si>
    <t>Pagados</t>
  </si>
  <si>
    <t>Trasladado</t>
  </si>
  <si>
    <t>Acreditable</t>
  </si>
  <si>
    <t>Total de</t>
  </si>
  <si>
    <t xml:space="preserve">Acreditable   </t>
  </si>
  <si>
    <t xml:space="preserve">A   </t>
  </si>
  <si>
    <t xml:space="preserve">Por </t>
  </si>
  <si>
    <t>Pagado</t>
  </si>
  <si>
    <t>IVA Acredit.</t>
  </si>
  <si>
    <t>Del  Mes Ant</t>
  </si>
  <si>
    <t>Favor</t>
  </si>
  <si>
    <t>Pagar</t>
  </si>
  <si>
    <t>IVA EJEC ANT</t>
  </si>
  <si>
    <t>ANUAL</t>
  </si>
  <si>
    <t>Ventas e I.V.A. Trasladado Cobrado, I.V.A. Acreditable Pagado del Ejercicio 2024</t>
  </si>
  <si>
    <t>Gastos del</t>
  </si>
  <si>
    <t>Ret. ISR Honorarios</t>
  </si>
  <si>
    <t>Retencion</t>
  </si>
  <si>
    <t>con retencion</t>
  </si>
  <si>
    <t>RESICO</t>
  </si>
  <si>
    <t>de</t>
  </si>
  <si>
    <t>con Retencion</t>
  </si>
  <si>
    <t>ISR  10%</t>
  </si>
  <si>
    <t>ISR  1.25%</t>
  </si>
  <si>
    <t>Total</t>
  </si>
  <si>
    <t>A Pagar</t>
  </si>
  <si>
    <t>HONORARIOS Y ARRENDAMIENTO PAGADOS EN EL EJERCICIO 2024</t>
  </si>
  <si>
    <t>Folio Fiscal</t>
  </si>
  <si>
    <t>Folio Fiscal2</t>
  </si>
  <si>
    <t>Serie A</t>
  </si>
  <si>
    <t>Serie B</t>
  </si>
  <si>
    <t>CP</t>
  </si>
  <si>
    <t>RFC Receptor</t>
  </si>
  <si>
    <t>Nombre o Razón Social del Receptor</t>
  </si>
  <si>
    <t>Forma de Pago</t>
  </si>
  <si>
    <t>Metodo de Pago</t>
  </si>
  <si>
    <t>Uso del CFDI</t>
  </si>
  <si>
    <t>IVA</t>
  </si>
  <si>
    <t>SAT</t>
  </si>
  <si>
    <t>Fecha de Emisión</t>
  </si>
  <si>
    <t>Efecto del</t>
  </si>
  <si>
    <t>Estatus de cancelación</t>
  </si>
  <si>
    <t xml:space="preserve">Estado del </t>
  </si>
  <si>
    <t xml:space="preserve">Estatus de Proceso </t>
  </si>
  <si>
    <t xml:space="preserve">Fecha de Proceso </t>
  </si>
  <si>
    <t xml:space="preserve">Importe </t>
  </si>
  <si>
    <t>Facturacion del mes de Febrero 2024</t>
  </si>
  <si>
    <t>Facturacion del mes de Enero 2024</t>
  </si>
  <si>
    <t>Facturacion del mes de Marzo 2024</t>
  </si>
  <si>
    <t>Facturacion del mes de Abril 2024</t>
  </si>
  <si>
    <t>Facturacion del mes de Mayo 2024</t>
  </si>
  <si>
    <t>Facturacion del mes de Junio 2024</t>
  </si>
  <si>
    <t>Facturacion del mes de Julio 2024</t>
  </si>
  <si>
    <t>Facturacion del mes de Agosto 2024</t>
  </si>
  <si>
    <t>Facturacion del mes de Septiembre 2024</t>
  </si>
  <si>
    <t>Facturacion del mes de Octubre 2024</t>
  </si>
  <si>
    <t>Facturacion del mes de Noviembre 2024</t>
  </si>
  <si>
    <t>Facturacion del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</si>
</sst>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000"/>
    <numFmt numFmtId="166" formatCode="_(* #,##0.0000_);_(* \(#,##0.0000\);_(* &quot;-&quot;??_);_(@_)"/>
  </numFmts>
  <fonts count="2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b/>
      <sz val="7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12"/>
      <name val="Aptos Narrow"/>
      <family val="2"/>
      <scheme val="minor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2" borderId="7" xfId="0" applyFill="1" applyBorder="1"/>
    <xf numFmtId="0" fontId="3" fillId="2" borderId="4" xfId="0" applyFont="1" applyFill="1" applyBorder="1" applyAlignment="1">
      <alignment horizontal="center"/>
    </xf>
    <xf numFmtId="43" fontId="3" fillId="2" borderId="4" xfId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9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12" xfId="1" applyFont="1" applyFill="1" applyBorder="1"/>
    <xf numFmtId="0" fontId="4" fillId="0" borderId="9" xfId="0" quotePrefix="1" applyFont="1" applyBorder="1"/>
    <xf numFmtId="0" fontId="2" fillId="0" borderId="0" xfId="0" applyFont="1" applyAlignment="1">
      <alignment horizontal="left"/>
    </xf>
    <xf numFmtId="43" fontId="2" fillId="0" borderId="10" xfId="1" applyFont="1" applyFill="1" applyBorder="1"/>
    <xf numFmtId="43" fontId="0" fillId="0" borderId="0" xfId="1" applyFont="1"/>
    <xf numFmtId="43" fontId="2" fillId="0" borderId="0" xfId="1" applyFont="1" applyFill="1" applyBorder="1"/>
    <xf numFmtId="164" fontId="0" fillId="0" borderId="0" xfId="0" applyNumberFormat="1"/>
    <xf numFmtId="43" fontId="1" fillId="0" borderId="10" xfId="1" applyFill="1" applyBorder="1"/>
    <xf numFmtId="43" fontId="1" fillId="0" borderId="0" xfId="1" applyFill="1" applyBorder="1"/>
    <xf numFmtId="0" fontId="9" fillId="3" borderId="9" xfId="0" applyFont="1" applyFill="1" applyBorder="1"/>
    <xf numFmtId="0" fontId="9" fillId="3" borderId="0" xfId="0" applyFont="1" applyFill="1"/>
    <xf numFmtId="164" fontId="9" fillId="3" borderId="0" xfId="0" applyNumberFormat="1" applyFont="1" applyFill="1"/>
    <xf numFmtId="0" fontId="9" fillId="3" borderId="10" xfId="0" applyFont="1" applyFill="1" applyBorder="1"/>
    <xf numFmtId="43" fontId="4" fillId="0" borderId="10" xfId="1" applyFont="1" applyFill="1" applyBorder="1"/>
    <xf numFmtId="43" fontId="0" fillId="0" borderId="0" xfId="1" applyFont="1" applyFill="1"/>
    <xf numFmtId="43" fontId="4" fillId="0" borderId="0" xfId="1" applyFont="1" applyFill="1" applyBorder="1"/>
    <xf numFmtId="0" fontId="10" fillId="0" borderId="0" xfId="0" applyFont="1"/>
    <xf numFmtId="43" fontId="4" fillId="0" borderId="12" xfId="1" applyFont="1" applyFill="1" applyBorder="1"/>
    <xf numFmtId="43" fontId="0" fillId="0" borderId="10" xfId="1" applyFont="1" applyFill="1" applyBorder="1"/>
    <xf numFmtId="0" fontId="4" fillId="0" borderId="0" xfId="0" applyFont="1"/>
    <xf numFmtId="0" fontId="4" fillId="0" borderId="10" xfId="0" applyFont="1" applyBorder="1"/>
    <xf numFmtId="43" fontId="4" fillId="0" borderId="11" xfId="1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2" fontId="0" fillId="0" borderId="0" xfId="0" applyNumberFormat="1"/>
    <xf numFmtId="43" fontId="0" fillId="0" borderId="0" xfId="1" applyFont="1" applyFill="1" applyBorder="1"/>
    <xf numFmtId="2" fontId="0" fillId="0" borderId="10" xfId="0" applyNumberFormat="1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2" fillId="4" borderId="0" xfId="1" applyFont="1" applyFill="1" applyBorder="1"/>
    <xf numFmtId="43" fontId="4" fillId="0" borderId="0" xfId="1" applyFont="1"/>
    <xf numFmtId="43" fontId="11" fillId="0" borderId="0" xfId="1" applyFo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2" fillId="5" borderId="2" xfId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0" fontId="2" fillId="0" borderId="17" xfId="0" applyFont="1" applyBorder="1"/>
    <xf numFmtId="43" fontId="4" fillId="5" borderId="5" xfId="1" applyFont="1" applyFill="1" applyBorder="1"/>
    <xf numFmtId="43" fontId="4" fillId="0" borderId="5" xfId="1" applyFont="1" applyFill="1" applyBorder="1"/>
    <xf numFmtId="43" fontId="11" fillId="0" borderId="6" xfId="1" applyFont="1" applyFill="1" applyBorder="1"/>
    <xf numFmtId="43" fontId="4" fillId="5" borderId="0" xfId="1" applyFont="1" applyFill="1" applyBorder="1"/>
    <xf numFmtId="165" fontId="4" fillId="5" borderId="0" xfId="0" applyNumberFormat="1" applyFont="1" applyFill="1"/>
    <xf numFmtId="165" fontId="2" fillId="5" borderId="0" xfId="0" applyNumberFormat="1" applyFont="1" applyFill="1"/>
    <xf numFmtId="165" fontId="4" fillId="0" borderId="0" xfId="0" applyNumberFormat="1" applyFont="1"/>
    <xf numFmtId="165" fontId="4" fillId="0" borderId="10" xfId="0" applyNumberFormat="1" applyFont="1" applyBorder="1"/>
    <xf numFmtId="0" fontId="2" fillId="0" borderId="17" xfId="0" applyFont="1" applyBorder="1" applyAlignment="1">
      <alignment horizontal="right"/>
    </xf>
    <xf numFmtId="43" fontId="4" fillId="5" borderId="2" xfId="1" applyFont="1" applyFill="1" applyBorder="1"/>
    <xf numFmtId="43" fontId="4" fillId="0" borderId="2" xfId="1" applyFont="1" applyFill="1" applyBorder="1"/>
    <xf numFmtId="43" fontId="4" fillId="0" borderId="3" xfId="1" applyFont="1" applyFill="1" applyBorder="1"/>
    <xf numFmtId="4" fontId="4" fillId="0" borderId="0" xfId="0" applyNumberFormat="1" applyFont="1"/>
    <xf numFmtId="4" fontId="4" fillId="0" borderId="5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2" fillId="0" borderId="17" xfId="0" applyFont="1" applyBorder="1" applyAlignment="1">
      <alignment horizontal="center"/>
    </xf>
    <xf numFmtId="43" fontId="4" fillId="0" borderId="6" xfId="1" applyFont="1" applyFill="1" applyBorder="1"/>
    <xf numFmtId="4" fontId="11" fillId="0" borderId="0" xfId="0" applyNumberFormat="1" applyFont="1"/>
    <xf numFmtId="0" fontId="11" fillId="0" borderId="0" xfId="0" applyFont="1"/>
    <xf numFmtId="0" fontId="11" fillId="0" borderId="10" xfId="0" applyFont="1" applyBorder="1"/>
    <xf numFmtId="4" fontId="11" fillId="0" borderId="5" xfId="0" applyNumberFormat="1" applyFont="1" applyBorder="1"/>
    <xf numFmtId="43" fontId="4" fillId="0" borderId="5" xfId="0" applyNumberFormat="1" applyFont="1" applyBorder="1"/>
    <xf numFmtId="0" fontId="2" fillId="0" borderId="8" xfId="0" applyFont="1" applyBorder="1"/>
    <xf numFmtId="0" fontId="13" fillId="0" borderId="0" xfId="0" applyFont="1"/>
    <xf numFmtId="43" fontId="0" fillId="0" borderId="0" xfId="0" applyNumberFormat="1"/>
    <xf numFmtId="43" fontId="0" fillId="0" borderId="10" xfId="0" applyNumberFormat="1" applyBorder="1"/>
    <xf numFmtId="43" fontId="1" fillId="0" borderId="11" xfId="1" applyFill="1" applyBorder="1"/>
    <xf numFmtId="43" fontId="2" fillId="0" borderId="11" xfId="1" applyFont="1" applyFill="1" applyBorder="1"/>
    <xf numFmtId="164" fontId="0" fillId="0" borderId="10" xfId="0" applyNumberFormat="1" applyBorder="1"/>
    <xf numFmtId="164" fontId="0" fillId="0" borderId="0" xfId="1" applyNumberFormat="1" applyFont="1" applyFill="1" applyBorder="1"/>
    <xf numFmtId="164" fontId="0" fillId="0" borderId="10" xfId="1" applyNumberFormat="1" applyFont="1" applyFill="1" applyBorder="1"/>
    <xf numFmtId="0" fontId="14" fillId="0" borderId="0" xfId="0" applyFont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3" fontId="14" fillId="0" borderId="0" xfId="0" applyNumberFormat="1" applyFont="1"/>
    <xf numFmtId="0" fontId="14" fillId="2" borderId="8" xfId="0" applyFont="1" applyFill="1" applyBorder="1" applyAlignment="1">
      <alignment horizontal="center"/>
    </xf>
    <xf numFmtId="43" fontId="14" fillId="2" borderId="8" xfId="1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3" fontId="3" fillId="2" borderId="6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 applyFill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14" fillId="0" borderId="0" xfId="1" applyFont="1" applyFill="1"/>
    <xf numFmtId="43" fontId="11" fillId="0" borderId="0" xfId="1" applyFont="1" applyFill="1"/>
    <xf numFmtId="43" fontId="7" fillId="0" borderId="6" xfId="1" applyFont="1" applyFill="1" applyBorder="1"/>
    <xf numFmtId="43" fontId="7" fillId="0" borderId="5" xfId="1" applyFont="1" applyFill="1" applyBorder="1"/>
    <xf numFmtId="43" fontId="7" fillId="0" borderId="8" xfId="1" applyFont="1" applyFill="1" applyBorder="1"/>
    <xf numFmtId="166" fontId="1" fillId="0" borderId="6" xfId="1" applyNumberFormat="1" applyFill="1" applyBorder="1"/>
    <xf numFmtId="43" fontId="1" fillId="0" borderId="8" xfId="1" applyFill="1" applyBorder="1"/>
    <xf numFmtId="43" fontId="15" fillId="0" borderId="6" xfId="1" applyFont="1" applyFill="1" applyBorder="1"/>
    <xf numFmtId="0" fontId="3" fillId="0" borderId="1" xfId="0" applyFont="1" applyBorder="1" applyAlignment="1">
      <alignment horizontal="centerContinuous"/>
    </xf>
    <xf numFmtId="43" fontId="7" fillId="0" borderId="2" xfId="1" applyFont="1" applyFill="1" applyBorder="1"/>
    <xf numFmtId="43" fontId="7" fillId="0" borderId="0" xfId="1" applyFont="1" applyFill="1" applyBorder="1"/>
    <xf numFmtId="43" fontId="4" fillId="0" borderId="2" xfId="1" applyFont="1" applyBorder="1"/>
    <xf numFmtId="43" fontId="2" fillId="4" borderId="3" xfId="1" applyFont="1" applyFill="1" applyBorder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Continuous"/>
    </xf>
    <xf numFmtId="43" fontId="2" fillId="4" borderId="6" xfId="1" applyFont="1" applyFill="1" applyBorder="1"/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14" fillId="0" borderId="0" xfId="1" applyFont="1" applyFill="1" applyBorder="1"/>
    <xf numFmtId="43" fontId="2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3" fillId="0" borderId="13" xfId="0" applyFont="1" applyBorder="1"/>
    <xf numFmtId="43" fontId="7" fillId="0" borderId="3" xfId="1" applyFont="1" applyFill="1" applyBorder="1"/>
    <xf numFmtId="43" fontId="7" fillId="0" borderId="13" xfId="1" applyFont="1" applyFill="1" applyBorder="1"/>
    <xf numFmtId="166" fontId="1" fillId="0" borderId="3" xfId="1" applyNumberFormat="1" applyFill="1" applyBorder="1"/>
    <xf numFmtId="43" fontId="1" fillId="0" borderId="13" xfId="1" applyFill="1" applyBorder="1"/>
    <xf numFmtId="43" fontId="15" fillId="0" borderId="3" xfId="1" applyFont="1" applyFill="1" applyBorder="1"/>
    <xf numFmtId="0" fontId="3" fillId="0" borderId="17" xfId="0" applyFont="1" applyBorder="1"/>
    <xf numFmtId="43" fontId="7" fillId="0" borderId="10" xfId="1" applyFont="1" applyFill="1" applyBorder="1"/>
    <xf numFmtId="43" fontId="7" fillId="0" borderId="17" xfId="1" applyFont="1" applyFill="1" applyBorder="1"/>
    <xf numFmtId="166" fontId="1" fillId="0" borderId="10" xfId="1" applyNumberFormat="1" applyFill="1" applyBorder="1"/>
    <xf numFmtId="43" fontId="1" fillId="0" borderId="17" xfId="1" applyFill="1" applyBorder="1"/>
    <xf numFmtId="43" fontId="15" fillId="0" borderId="10" xfId="1" applyFont="1" applyFill="1" applyBorder="1"/>
    <xf numFmtId="43" fontId="2" fillId="0" borderId="17" xfId="1" applyFont="1" applyFill="1" applyBorder="1"/>
    <xf numFmtId="0" fontId="3" fillId="0" borderId="8" xfId="0" applyFont="1" applyBorder="1"/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16" fillId="0" borderId="8" xfId="1" applyNumberFormat="1" applyFont="1" applyBorder="1"/>
    <xf numFmtId="43" fontId="3" fillId="0" borderId="6" xfId="1" applyFont="1" applyBorder="1" applyAlignment="1">
      <alignment horizontal="center"/>
    </xf>
    <xf numFmtId="0" fontId="0" fillId="0" borderId="13" xfId="0" applyBorder="1"/>
    <xf numFmtId="43" fontId="0" fillId="0" borderId="2" xfId="1" applyFont="1" applyBorder="1"/>
    <xf numFmtId="43" fontId="0" fillId="0" borderId="3" xfId="1" applyFont="1" applyBorder="1"/>
    <xf numFmtId="43" fontId="4" fillId="0" borderId="3" xfId="1" applyFont="1" applyBorder="1"/>
    <xf numFmtId="43" fontId="16" fillId="0" borderId="5" xfId="1" applyFont="1" applyFill="1" applyBorder="1"/>
    <xf numFmtId="43" fontId="16" fillId="0" borderId="6" xfId="1" applyFont="1" applyFill="1" applyBorder="1"/>
    <xf numFmtId="0" fontId="3" fillId="0" borderId="1" xfId="0" applyFont="1" applyBorder="1" applyAlignment="1">
      <alignment horizontal="center"/>
    </xf>
    <xf numFmtId="43" fontId="7" fillId="4" borderId="2" xfId="1" applyFont="1" applyFill="1" applyBorder="1"/>
    <xf numFmtId="43" fontId="7" fillId="4" borderId="3" xfId="1" applyFont="1" applyFill="1" applyBorder="1"/>
    <xf numFmtId="43" fontId="16" fillId="0" borderId="13" xfId="1" applyFont="1" applyFill="1" applyBorder="1"/>
    <xf numFmtId="43" fontId="7" fillId="4" borderId="1" xfId="1" applyFont="1" applyFill="1" applyBorder="1"/>
    <xf numFmtId="43" fontId="16" fillId="0" borderId="2" xfId="1" applyFont="1" applyFill="1" applyBorder="1"/>
    <xf numFmtId="0" fontId="3" fillId="0" borderId="9" xfId="0" applyFont="1" applyBorder="1" applyAlignment="1">
      <alignment horizontal="center"/>
    </xf>
    <xf numFmtId="43" fontId="7" fillId="4" borderId="11" xfId="1" applyFont="1" applyFill="1" applyBorder="1"/>
    <xf numFmtId="43" fontId="16" fillId="0" borderId="10" xfId="1" applyFont="1" applyFill="1" applyBorder="1"/>
    <xf numFmtId="43" fontId="16" fillId="0" borderId="17" xfId="1" applyFont="1" applyFill="1" applyBorder="1"/>
    <xf numFmtId="164" fontId="2" fillId="4" borderId="14" xfId="1" applyNumberFormat="1" applyFont="1" applyFill="1" applyBorder="1"/>
    <xf numFmtId="164" fontId="2" fillId="4" borderId="12" xfId="1" applyNumberFormat="1" applyFont="1" applyFill="1" applyBorder="1"/>
    <xf numFmtId="164" fontId="7" fillId="4" borderId="19" xfId="1" applyNumberFormat="1" applyFont="1" applyFill="1" applyBorder="1"/>
    <xf numFmtId="164" fontId="16" fillId="0" borderId="0" xfId="1" applyNumberFormat="1" applyFont="1" applyFill="1" applyBorder="1"/>
    <xf numFmtId="164" fontId="7" fillId="4" borderId="12" xfId="1" applyNumberFormat="1" applyFont="1" applyFill="1" applyBorder="1"/>
    <xf numFmtId="43" fontId="7" fillId="4" borderId="5" xfId="1" applyFont="1" applyFill="1" applyBorder="1"/>
    <xf numFmtId="43" fontId="16" fillId="0" borderId="8" xfId="1" applyFont="1" applyFill="1" applyBorder="1"/>
    <xf numFmtId="43" fontId="0" fillId="0" borderId="5" xfId="1" applyFont="1" applyFill="1" applyBorder="1"/>
    <xf numFmtId="164" fontId="2" fillId="4" borderId="5" xfId="1" applyNumberFormat="1" applyFont="1" applyFill="1" applyBorder="1"/>
    <xf numFmtId="164" fontId="0" fillId="0" borderId="5" xfId="1" applyNumberFormat="1" applyFont="1" applyFill="1" applyBorder="1"/>
    <xf numFmtId="164" fontId="7" fillId="4" borderId="4" xfId="1" applyNumberFormat="1" applyFont="1" applyFill="1" applyBorder="1"/>
    <xf numFmtId="164" fontId="16" fillId="0" borderId="5" xfId="1" applyNumberFormat="1" applyFont="1" applyFill="1" applyBorder="1"/>
    <xf numFmtId="164" fontId="7" fillId="4" borderId="6" xfId="1" applyNumberFormat="1" applyFont="1" applyFill="1" applyBorder="1"/>
    <xf numFmtId="0" fontId="3" fillId="0" borderId="17" xfId="0" applyFont="1" applyBorder="1" applyAlignment="1">
      <alignment horizontal="left"/>
    </xf>
    <xf numFmtId="43" fontId="16" fillId="0" borderId="0" xfId="1" applyFont="1" applyFill="1" applyBorder="1"/>
    <xf numFmtId="10" fontId="7" fillId="0" borderId="8" xfId="2" applyNumberFormat="1" applyFont="1" applyBorder="1" applyAlignment="1">
      <alignment horizontal="center"/>
    </xf>
    <xf numFmtId="10" fontId="7" fillId="0" borderId="5" xfId="2" applyNumberFormat="1" applyFont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 vertical="center" wrapText="1"/>
    </xf>
    <xf numFmtId="43" fontId="4" fillId="0" borderId="0" xfId="1" applyFont="1" applyFill="1"/>
    <xf numFmtId="11" fontId="14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/>
    <xf numFmtId="43" fontId="20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1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0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lexmoranguzman/Downloads/HOJA-23%20CMVV.xlsx" TargetMode="External"/><Relationship Id="rId1" Type="http://schemas.openxmlformats.org/officeDocument/2006/relationships/externalLinkPath" Target="/Users/alexmoranguzman/Downloads/HOJA-23%20CMV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ct-2023"/>
      <sheetName val="Hon."/>
      <sheetName val="Ing. y Gtos"/>
      <sheetName val="I.S.R."/>
      <sheetName val="Vtas (IVA)"/>
      <sheetName val="ISR Favor"/>
      <sheetName val="IVA Favor"/>
      <sheetName val="Ing Anual"/>
      <sheetName val="Resumen Imptos"/>
      <sheetName val="Ing. SAT"/>
      <sheetName val="Gtos SAT"/>
      <sheetName val="EC Dic"/>
      <sheetName val="EC Nov"/>
      <sheetName val="EC Oct"/>
      <sheetName val="EC Sept"/>
      <sheetName val="EC Ago"/>
      <sheetName val="EC Jul"/>
      <sheetName val="EC Jun"/>
      <sheetName val="EC May"/>
      <sheetName val="EC Abr"/>
      <sheetName val="EC Mar"/>
      <sheetName val="EC Feb"/>
      <sheetName val="EC ene"/>
      <sheetName val="Conciliacion"/>
      <sheetName val="Pagos"/>
      <sheetName val="DI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P21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E09892-4817-8A4A-9D21-50F5DE528CA3}" name="Table1" displayName="Table1" ref="B4:V25" totalsRowCount="1" headerRowDxfId="1079" dataDxfId="1077" headerRowBorderDxfId="1078">
  <autoFilter ref="B4:V24" xr:uid="{2FE09892-4817-8A4A-9D21-50F5DE528CA3}"/>
  <tableColumns count="21">
    <tableColumn id="1" xr3:uid="{0E6C8D13-B8D0-C144-9A4B-93D91F03AD78}" name="Folio Fiscal" dataDxfId="1076" totalsRowDxfId="1075"/>
    <tableColumn id="2" xr3:uid="{ED8B04CA-FB6C-D742-A4E4-58FAD34A4B64}" name="Folio Fiscal2" dataDxfId="1074" totalsRowDxfId="1073"/>
    <tableColumn id="3" xr3:uid="{730F054B-CEB9-C241-B2A8-2237F857B006}" name="Serie A" dataDxfId="1072" totalsRowDxfId="1071"/>
    <tableColumn id="4" xr3:uid="{83B381D4-5C9A-B145-B28A-D657579F2209}" name="Serie B" dataDxfId="1070" totalsRowDxfId="1069"/>
    <tableColumn id="5" xr3:uid="{C1870976-F577-6242-A298-70AE8140200F}" name="CP" dataDxfId="1068" totalsRowDxfId="1067"/>
    <tableColumn id="6" xr3:uid="{F5079432-6405-B243-A39C-092F76923050}" name="RFC Receptor" dataDxfId="1066" totalsRowDxfId="1065"/>
    <tableColumn id="7" xr3:uid="{529AE7C4-ACA8-5243-9FE5-80773EBF7C27}" name="Nombre o Razón Social del Receptor" dataDxfId="1064" totalsRowDxfId="1063"/>
    <tableColumn id="8" xr3:uid="{E5346652-BEFC-824A-ADA1-7E68B7C905AB}" name="Forma de Pago" dataDxfId="1062" totalsRowDxfId="1061"/>
    <tableColumn id="9" xr3:uid="{EF735C20-AE20-C24E-BDF3-E6D79EF06694}" name="Metodo de Pago" dataDxfId="1060" totalsRowDxfId="1059"/>
    <tableColumn id="10" xr3:uid="{56231342-A6FA-1B47-BABE-D8D301F91E19}" name="Uso del CFDI" dataDxfId="1058" totalsRowDxfId="1057"/>
    <tableColumn id="11" xr3:uid="{5B0445F7-5409-4644-82AE-BCB2CBAF02BC}" name="Importe " totalsRowFunction="sum" dataDxfId="1056" totalsRowDxfId="1055" totalsRowCellStyle="Comma"/>
    <tableColumn id="13" xr3:uid="{F96F7862-1380-5D42-85D4-2621F3D664E5}" name="IVA" totalsRowFunction="sum" dataDxfId="1054" totalsRowDxfId="1053" totalsRowCellStyle="Comma">
      <calculatedColumnFormula>Table1[[#This Row],[Importe ]]*0.16</calculatedColumnFormula>
    </tableColumn>
    <tableColumn id="14" xr3:uid="{312311B3-1C28-A84E-8614-5DC22E8F5671}" name="Total" totalsRowFunction="sum" dataDxfId="1052" totalsRowDxfId="1051" totalsRowCellStyle="Comma">
      <calculatedColumnFormula>Table1[[#This Row],[Importe ]]+Table1[[#This Row],[IVA]]</calculatedColumnFormula>
    </tableColumn>
    <tableColumn id="15" xr3:uid="{489D33AC-454F-5540-B21B-9C9A9117983A}" name="SAT" dataDxfId="1050" totalsRowDxfId="1049"/>
    <tableColumn id="16" xr3:uid="{12D6C7E1-D94B-2147-A90C-7B6306C99961}" name="Diferencia" dataDxfId="1048" totalsRowDxfId="1047"/>
    <tableColumn id="17" xr3:uid="{F8B2C792-9DB8-724F-B9F9-88513C06FC45}" name="Fecha de Emisión" dataDxfId="1046" totalsRowDxfId="1045"/>
    <tableColumn id="18" xr3:uid="{0B530D53-30BF-C647-8461-B70C78CCB8B1}" name="Efecto del" dataDxfId="1044" totalsRowDxfId="1043"/>
    <tableColumn id="19" xr3:uid="{E9A7CC23-C394-954A-A7ED-17055CBD5F88}" name="Estatus de cancelación" dataDxfId="1042" totalsRowDxfId="1041"/>
    <tableColumn id="20" xr3:uid="{5606676A-5786-E04A-BB4B-879EEFA49C82}" name="Estado del " dataDxfId="1040" totalsRowDxfId="1039"/>
    <tableColumn id="21" xr3:uid="{8B0A289A-AAC1-DA4C-867A-6F5843356D52}" name="Estatus de Proceso " dataDxfId="1038" totalsRowDxfId="1037"/>
    <tableColumn id="22" xr3:uid="{6BC633E0-5B40-E34A-89C7-82590372AF0E}" name="Fecha de Proceso " dataDxfId="1036" totalsRowDxfId="1035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E5CD332-2D76-F844-920F-11FF212A79AA}" name="Table1311" displayName="Table1311" ref="B238:V259" totalsRowCount="1" headerRowDxfId="674" dataDxfId="672" headerRowBorderDxfId="673">
  <autoFilter ref="B238:V258" xr:uid="{9E5CD332-2D76-F844-920F-11FF212A79AA}"/>
  <tableColumns count="21">
    <tableColumn id="1" xr3:uid="{845DD189-0FF8-B64E-94DB-122FD2EDF87C}" name="Folio Fiscal" dataDxfId="671" totalsRowDxfId="670"/>
    <tableColumn id="2" xr3:uid="{2C051232-065F-2742-AE51-84E41656F3A7}" name="Folio Fiscal2" dataDxfId="669" totalsRowDxfId="668"/>
    <tableColumn id="3" xr3:uid="{508054A5-E132-4745-9610-CFB6FE0C59EC}" name="Serie A" dataDxfId="667" totalsRowDxfId="666"/>
    <tableColumn id="4" xr3:uid="{60D8C608-13EB-D44E-829E-68AD8C4301C8}" name="Serie B" dataDxfId="665" totalsRowDxfId="664"/>
    <tableColumn id="5" xr3:uid="{EA585749-0183-B54B-A740-AD2BC9CCF45F}" name="CP" dataDxfId="663" totalsRowDxfId="662"/>
    <tableColumn id="6" xr3:uid="{57972246-D42E-F446-9A53-C732D521BD8D}" name="RFC Receptor" dataDxfId="661" totalsRowDxfId="660"/>
    <tableColumn id="7" xr3:uid="{19FC13A0-A3B3-144D-867B-3D6DA7AEA1AE}" name="Nombre o Razón Social del Receptor" dataDxfId="659" totalsRowDxfId="658"/>
    <tableColumn id="8" xr3:uid="{AAC545D8-552B-BD4E-A885-6A72E61905E3}" name="Forma de Pago" dataDxfId="657" totalsRowDxfId="656"/>
    <tableColumn id="9" xr3:uid="{6577A206-E029-8140-BD8C-DA7ADDD17567}" name="Metodo de Pago" dataDxfId="655" totalsRowDxfId="654"/>
    <tableColumn id="10" xr3:uid="{544C66DE-A01B-FB49-9A20-2F58A2F57C01}" name="Uso del CFDI" dataDxfId="653" totalsRowDxfId="652"/>
    <tableColumn id="11" xr3:uid="{F960C93B-5D00-D441-80E0-46CC3D296A8C}" name="Importe " totalsRowFunction="sum" dataDxfId="651" totalsRowDxfId="650" totalsRowCellStyle="Comma"/>
    <tableColumn id="13" xr3:uid="{F51144D7-E92D-B043-84B3-CEC1D6B36491}" name="IVA" totalsRowFunction="sum" dataDxfId="649" totalsRowDxfId="648" totalsRowCellStyle="Comma">
      <calculatedColumnFormula>Table1311[[#This Row],[Importe ]]*0.16</calculatedColumnFormula>
    </tableColumn>
    <tableColumn id="14" xr3:uid="{CD0392B2-B6B0-8F44-BE2A-EAB178D00DC3}" name="Total" totalsRowFunction="sum" dataDxfId="647" totalsRowDxfId="646" totalsRowCellStyle="Comma">
      <calculatedColumnFormula>Table1311[[#This Row],[Importe ]]+Table1311[[#This Row],[IVA]]</calculatedColumnFormula>
    </tableColumn>
    <tableColumn id="15" xr3:uid="{DC8B6754-ED48-0240-9D25-5D083EA92839}" name="SAT" dataDxfId="645" totalsRowDxfId="644"/>
    <tableColumn id="16" xr3:uid="{3D1A19A8-83A1-B244-AFE2-CB0E49B316C3}" name="Diferencia" dataDxfId="643" totalsRowDxfId="642"/>
    <tableColumn id="17" xr3:uid="{7C351FAD-F0B0-0341-AC04-47DC35826A0F}" name="Fecha de Emisión" dataDxfId="641" totalsRowDxfId="640"/>
    <tableColumn id="18" xr3:uid="{D0A28566-F01C-D140-B40A-FFCA95B4B894}" name="Efecto del" dataDxfId="639" totalsRowDxfId="638"/>
    <tableColumn id="19" xr3:uid="{F999DC05-A42E-734C-AB2E-D044994F0FE5}" name="Estatus de cancelación" dataDxfId="637" totalsRowDxfId="636"/>
    <tableColumn id="20" xr3:uid="{ED279265-9E03-204E-9D25-C391C8746823}" name="Estado del " dataDxfId="635" totalsRowDxfId="634"/>
    <tableColumn id="21" xr3:uid="{C1347839-739B-814C-A6EB-774330CB18C4}" name="Estatus de Proceso " dataDxfId="633" totalsRowDxfId="632"/>
    <tableColumn id="22" xr3:uid="{67C4B297-5FE6-D342-9F2A-5412A5ADE7AF}" name="Fecha de Proceso " dataDxfId="631" totalsRowDxfId="630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C3D8A1E-A232-B040-AD77-A1D7F5986CB9}" name="Table1312" displayName="Table1312" ref="B264:V285" totalsRowCount="1" headerRowDxfId="629" dataDxfId="627" headerRowBorderDxfId="628">
  <autoFilter ref="B264:V284" xr:uid="{AC3D8A1E-A232-B040-AD77-A1D7F5986CB9}"/>
  <tableColumns count="21">
    <tableColumn id="1" xr3:uid="{0A805A19-84CD-E24F-BAC8-0E468C77D8D2}" name="Folio Fiscal" dataDxfId="626" totalsRowDxfId="625"/>
    <tableColumn id="2" xr3:uid="{3D16F234-C578-714F-AFC5-7EAEF736E04E}" name="Folio Fiscal2" dataDxfId="624" totalsRowDxfId="623"/>
    <tableColumn id="3" xr3:uid="{412507EA-2A4A-D843-95CF-09CD2E361A9F}" name="Serie A" dataDxfId="622" totalsRowDxfId="621"/>
    <tableColumn id="4" xr3:uid="{460C4D56-73FC-7848-96F1-1E6903E8E7CD}" name="Serie B" dataDxfId="620" totalsRowDxfId="619"/>
    <tableColumn id="5" xr3:uid="{F11A0348-7103-B44B-B6B2-86E72C54B83D}" name="CP" dataDxfId="618" totalsRowDxfId="617"/>
    <tableColumn id="6" xr3:uid="{940E7055-B5AA-2443-B7DA-1D8BDE4C6A7E}" name="RFC Receptor" dataDxfId="616" totalsRowDxfId="615"/>
    <tableColumn id="7" xr3:uid="{E5538EA7-A4D5-A24F-BA05-805E5327B343}" name="Nombre o Razón Social del Receptor" dataDxfId="614" totalsRowDxfId="613"/>
    <tableColumn id="8" xr3:uid="{11620577-25DA-794C-8FB5-AC363E450AF5}" name="Forma de Pago" dataDxfId="612" totalsRowDxfId="611"/>
    <tableColumn id="9" xr3:uid="{CF8A93D9-510C-7344-8E6F-58F7D1FF6EF2}" name="Metodo de Pago" dataDxfId="610" totalsRowDxfId="609"/>
    <tableColumn id="10" xr3:uid="{C3510369-4434-0948-A6FA-693650F6104C}" name="Uso del CFDI" dataDxfId="608" totalsRowDxfId="607"/>
    <tableColumn id="11" xr3:uid="{73BEB79D-677E-B84F-87AD-B512FFB42142}" name="Importe " totalsRowFunction="sum" dataDxfId="606" totalsRowDxfId="605" totalsRowCellStyle="Comma"/>
    <tableColumn id="13" xr3:uid="{6739922D-AD89-3C46-A640-302AA4EF2AA1}" name="IVA" totalsRowFunction="sum" dataDxfId="604" totalsRowDxfId="603" totalsRowCellStyle="Comma">
      <calculatedColumnFormula>Table1312[[#This Row],[Importe ]]*0.16</calculatedColumnFormula>
    </tableColumn>
    <tableColumn id="14" xr3:uid="{61D2A3B4-DF0F-E24F-800A-238667E9E1D2}" name="Total" totalsRowFunction="sum" dataDxfId="602" totalsRowDxfId="601" totalsRowCellStyle="Comma">
      <calculatedColumnFormula>Table1312[[#This Row],[Importe ]]+Table1312[[#This Row],[IVA]]</calculatedColumnFormula>
    </tableColumn>
    <tableColumn id="15" xr3:uid="{327D996F-2118-D74F-916D-ED5BCEFC4731}" name="SAT" dataDxfId="600" totalsRowDxfId="599"/>
    <tableColumn id="16" xr3:uid="{252E6671-EDFB-D34C-A38C-885E6E221881}" name="Diferencia" dataDxfId="598" totalsRowDxfId="597"/>
    <tableColumn id="17" xr3:uid="{2FC033D2-FA72-9241-9A1F-CFA31C5D3190}" name="Fecha de Emisión" dataDxfId="596" totalsRowDxfId="595"/>
    <tableColumn id="18" xr3:uid="{3C386FFA-AE4B-114D-9649-6EE037159B04}" name="Efecto del" dataDxfId="594" totalsRowDxfId="593"/>
    <tableColumn id="19" xr3:uid="{8CF28A21-E37F-3C4B-A873-C810DB435622}" name="Estatus de cancelación" dataDxfId="592" totalsRowDxfId="591"/>
    <tableColumn id="20" xr3:uid="{7DD1BDED-89A8-CA40-B1E5-628E79859BAF}" name="Estado del " dataDxfId="590" totalsRowDxfId="589"/>
    <tableColumn id="21" xr3:uid="{96CA8A66-3262-5E40-A495-1B992B5C0800}" name="Estatus de Proceso " dataDxfId="588" totalsRowDxfId="587"/>
    <tableColumn id="22" xr3:uid="{FB03A7DC-495F-3542-816B-E55F0853AF16}" name="Fecha de Proceso " dataDxfId="586" totalsRowDxfId="585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EE8AB06-810A-6047-8D45-E5E55EBA741A}" name="Table1313" displayName="Table1313" ref="B290:V311" totalsRowCount="1" headerRowDxfId="584" dataDxfId="582" headerRowBorderDxfId="583">
  <autoFilter ref="B290:V310" xr:uid="{CEE8AB06-810A-6047-8D45-E5E55EBA741A}"/>
  <tableColumns count="21">
    <tableColumn id="1" xr3:uid="{258384B5-7AA3-9042-94DF-70AEA29CDCC8}" name="Folio Fiscal" dataDxfId="581" totalsRowDxfId="580"/>
    <tableColumn id="2" xr3:uid="{B8C5B0BF-3A8E-9048-899C-C38D525F63EA}" name="Folio Fiscal2" dataDxfId="579" totalsRowDxfId="578"/>
    <tableColumn id="3" xr3:uid="{5CBF839E-B421-6E4A-9A5F-D2C81C2A4BEE}" name="Serie A" dataDxfId="577" totalsRowDxfId="576"/>
    <tableColumn id="4" xr3:uid="{91AA1A7F-73D5-B148-B16C-448DAFFAC60F}" name="Serie B" dataDxfId="575" totalsRowDxfId="574"/>
    <tableColumn id="5" xr3:uid="{FA537240-268D-884C-9619-B83AA0F5E8D4}" name="CP" dataDxfId="573" totalsRowDxfId="572"/>
    <tableColumn id="6" xr3:uid="{5C5DB24E-7654-F54A-A0A6-ABCE8168ADFE}" name="RFC Receptor" dataDxfId="571" totalsRowDxfId="570"/>
    <tableColumn id="7" xr3:uid="{A99B7773-7E33-4842-9D97-AD68F7D69FC3}" name="Nombre o Razón Social del Receptor" dataDxfId="569" totalsRowDxfId="568"/>
    <tableColumn id="8" xr3:uid="{33D507CA-CB31-9D41-87BF-24E12193C466}" name="Forma de Pago" dataDxfId="567" totalsRowDxfId="566"/>
    <tableColumn id="9" xr3:uid="{49EBD15D-B21B-CD40-92F2-F25013975CAC}" name="Metodo de Pago" dataDxfId="565" totalsRowDxfId="564"/>
    <tableColumn id="10" xr3:uid="{FDD2661A-1CA9-584B-B32E-EDBE60426FBF}" name="Uso del CFDI" dataDxfId="563" totalsRowDxfId="562"/>
    <tableColumn id="11" xr3:uid="{BE5E54D5-5D59-7C4C-AD2B-D85328AA2522}" name="Importe " totalsRowFunction="sum" dataDxfId="561" totalsRowDxfId="560" totalsRowCellStyle="Comma"/>
    <tableColumn id="13" xr3:uid="{E11065EB-8E25-6849-A294-FFB4C0E68BA0}" name="IVA" totalsRowFunction="sum" dataDxfId="559" totalsRowDxfId="558" totalsRowCellStyle="Comma">
      <calculatedColumnFormula>Table1313[[#This Row],[Importe ]]*0.16</calculatedColumnFormula>
    </tableColumn>
    <tableColumn id="14" xr3:uid="{3358DC1A-5751-6D45-BC3D-EB926FF0CD79}" name="Total" totalsRowFunction="sum" dataDxfId="557" totalsRowDxfId="556" totalsRowCellStyle="Comma">
      <calculatedColumnFormula>Table1313[[#This Row],[Importe ]]+Table1313[[#This Row],[IVA]]</calculatedColumnFormula>
    </tableColumn>
    <tableColumn id="15" xr3:uid="{A5D89EF3-087C-A34E-B09F-24DD6C2C4A60}" name="SAT" dataDxfId="555" totalsRowDxfId="554"/>
    <tableColumn id="16" xr3:uid="{D1AD43DB-0612-FB4B-8EEB-ED5B367C3AC4}" name="Diferencia" dataDxfId="553" totalsRowDxfId="552"/>
    <tableColumn id="17" xr3:uid="{14AD1546-175C-C74D-8665-BDB3F0FB7B96}" name="Fecha de Emisión" dataDxfId="551" totalsRowDxfId="550"/>
    <tableColumn id="18" xr3:uid="{ECDA0CA8-ABA4-4146-ADF8-8BD4BF0DF548}" name="Efecto del" dataDxfId="549" totalsRowDxfId="548"/>
    <tableColumn id="19" xr3:uid="{68C6F6DC-BA90-CC46-85EA-E58F62491AEE}" name="Estatus de cancelación" dataDxfId="547" totalsRowDxfId="546"/>
    <tableColumn id="20" xr3:uid="{88A2B974-291B-F147-9405-90A99E6CB6D4}" name="Estado del " dataDxfId="545" totalsRowDxfId="544"/>
    <tableColumn id="21" xr3:uid="{6011B5D8-9E0D-E04F-B8B8-A1E2347B842F}" name="Estatus de Proceso " dataDxfId="543" totalsRowDxfId="542"/>
    <tableColumn id="22" xr3:uid="{3A88B37A-2C5F-D345-A158-C446982964FC}" name="Fecha de Proceso " dataDxfId="541" totalsRowDxfId="540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5920591-1DF4-FF44-A8DB-21C664366B11}" name="Table1315" displayName="Table1315" ref="B30:V51" totalsRowCount="1" headerRowDxfId="494" dataDxfId="492" headerRowBorderDxfId="493">
  <autoFilter ref="B30:V50" xr:uid="{35920591-1DF4-FF44-A8DB-21C664366B11}"/>
  <tableColumns count="21">
    <tableColumn id="1" xr3:uid="{B796EB77-74C4-2249-B3F8-31010A5A1D5A}" name="Folio Fiscal" dataDxfId="491" totalsRowDxfId="490"/>
    <tableColumn id="2" xr3:uid="{505B5735-0996-394C-8E4A-FA5D0B9C0A62}" name="Folio Fiscal2" dataDxfId="489" totalsRowDxfId="488"/>
    <tableColumn id="3" xr3:uid="{8D1E02C4-C8AD-7640-824B-C62297A3E0EC}" name="Serie A" dataDxfId="487" totalsRowDxfId="486"/>
    <tableColumn id="4" xr3:uid="{87FAB96B-0923-B345-AF6C-E43D87A7D696}" name="Serie B" dataDxfId="485" totalsRowDxfId="484"/>
    <tableColumn id="5" xr3:uid="{C209F177-4DD1-3C48-ACC7-A956B211F1D2}" name="CP" dataDxfId="483" totalsRowDxfId="482"/>
    <tableColumn id="6" xr3:uid="{6A04BE73-B9F5-754B-B0D9-5FB23838D4FA}" name="RFC Receptor" dataDxfId="481" totalsRowDxfId="480"/>
    <tableColumn id="7" xr3:uid="{9F159030-C237-E24E-893F-08A2EF03DAAE}" name="Nombre o Razón Social del Receptor" dataDxfId="479" totalsRowDxfId="478"/>
    <tableColumn id="8" xr3:uid="{CCE43E42-0DE1-A94F-BE52-B176BC7ACAF5}" name="Forma de Pago" dataDxfId="477" totalsRowDxfId="476"/>
    <tableColumn id="9" xr3:uid="{468F94F0-AA50-C042-BDD8-CC9780316FE4}" name="Metodo de Pago" dataDxfId="475" totalsRowDxfId="474"/>
    <tableColumn id="10" xr3:uid="{36E40608-D9B2-3E45-818B-AA0F194DBF45}" name="Uso del CFDI" dataDxfId="473" totalsRowDxfId="472"/>
    <tableColumn id="11" xr3:uid="{41F9E412-42E5-FE48-822C-2E9D37D08683}" name="Importe " totalsRowFunction="sum" dataDxfId="471" totalsRowDxfId="470" totalsRowCellStyle="Comma"/>
    <tableColumn id="13" xr3:uid="{732CB473-91AD-DE45-AD72-6C29ECF93836}" name="IVA" totalsRowFunction="sum" dataDxfId="469" totalsRowDxfId="468" totalsRowCellStyle="Comma">
      <calculatedColumnFormula>Table1315[[#This Row],[Importe ]]*0.16</calculatedColumnFormula>
    </tableColumn>
    <tableColumn id="14" xr3:uid="{CFF4A8DD-7A43-E243-A0BA-335F8E05895D}" name="Total" totalsRowFunction="sum" dataDxfId="467" totalsRowDxfId="466" totalsRowCellStyle="Comma">
      <calculatedColumnFormula>Table1315[[#This Row],[Importe ]]+Table1315[[#This Row],[IVA]]</calculatedColumnFormula>
    </tableColumn>
    <tableColumn id="15" xr3:uid="{DCD7058C-A957-0D4D-8AF7-2DA66C190BBA}" name="SAT" dataDxfId="465" totalsRowDxfId="464"/>
    <tableColumn id="16" xr3:uid="{4CDF0DAD-1FD9-2249-B97B-46EBB580D2EA}" name="Diferencia" dataDxfId="463" totalsRowDxfId="462"/>
    <tableColumn id="17" xr3:uid="{17EAFC6E-3A3D-9941-9388-19744E7A4AA1}" name="Fecha de Emisión" dataDxfId="461" totalsRowDxfId="460"/>
    <tableColumn id="18" xr3:uid="{04BA47C3-C43E-D440-BC93-DFF691F634DE}" name="Efecto del" dataDxfId="459" totalsRowDxfId="458"/>
    <tableColumn id="19" xr3:uid="{01D333C0-35B0-3749-A9F5-FEB4CAD27391}" name="Estatus de cancelación" dataDxfId="457" totalsRowDxfId="456"/>
    <tableColumn id="20" xr3:uid="{4948180F-B58D-5641-AE69-C4A23B4EAF6E}" name="Estado del " dataDxfId="455" totalsRowDxfId="454"/>
    <tableColumn id="21" xr3:uid="{564A1E8C-F533-A649-9C09-C13352BE867F}" name="Estatus de Proceso " dataDxfId="453" totalsRowDxfId="452"/>
    <tableColumn id="22" xr3:uid="{CDF7487D-7EFA-BD42-A252-C9037FBF42A7}" name="Fecha de Proceso " dataDxfId="451" totalsRowDxfId="450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3342431-3706-DA4F-A605-76B889F7FEED}" name="Table13416" displayName="Table13416" ref="B56:V77" totalsRowCount="1" headerRowDxfId="449" dataDxfId="447" headerRowBorderDxfId="448">
  <autoFilter ref="B56:V76" xr:uid="{53342431-3706-DA4F-A605-76B889F7FEED}"/>
  <tableColumns count="21">
    <tableColumn id="1" xr3:uid="{04BE083C-E240-A24F-9069-26D80F440B6A}" name="Folio Fiscal" dataDxfId="446" totalsRowDxfId="445"/>
    <tableColumn id="2" xr3:uid="{764B57AF-443F-064C-818D-35851C07818F}" name="Folio Fiscal2" dataDxfId="444" totalsRowDxfId="443"/>
    <tableColumn id="3" xr3:uid="{ABF90918-0DF8-A244-8CC0-B4F82C96150A}" name="Serie A" dataDxfId="442" totalsRowDxfId="441"/>
    <tableColumn id="4" xr3:uid="{6CFB17F7-F429-F547-8747-1FE26AB946DB}" name="Serie B" dataDxfId="440" totalsRowDxfId="439"/>
    <tableColumn id="5" xr3:uid="{92C03FD5-DDA9-3549-AF78-63EC376CAB6B}" name="CP" dataDxfId="438" totalsRowDxfId="437"/>
    <tableColumn id="6" xr3:uid="{926A953E-4C50-F146-A6D7-18F0148D065B}" name="RFC Receptor" dataDxfId="436" totalsRowDxfId="435"/>
    <tableColumn id="7" xr3:uid="{A7A14AE9-4ED9-CB4A-ADE2-674E29F5766F}" name="Nombre o Razón Social del Receptor" dataDxfId="434" totalsRowDxfId="433"/>
    <tableColumn id="8" xr3:uid="{145BDAE7-F3E0-784D-8DDC-2BEA6124E9C0}" name="Forma de Pago" dataDxfId="432" totalsRowDxfId="431"/>
    <tableColumn id="9" xr3:uid="{BE6A8927-6C96-C347-89BF-A905E0597AD7}" name="Metodo de Pago" dataDxfId="430" totalsRowDxfId="429"/>
    <tableColumn id="10" xr3:uid="{E521A029-8D69-B241-8F7F-95D2CBDCE8CE}" name="Uso del CFDI" dataDxfId="428" totalsRowDxfId="427"/>
    <tableColumn id="11" xr3:uid="{6B7676F8-48B9-B84E-AB88-58305212E8AB}" name="Importe " totalsRowFunction="sum" dataDxfId="426" totalsRowDxfId="425" totalsRowCellStyle="Comma"/>
    <tableColumn id="13" xr3:uid="{1E3CABA1-6068-104E-9B39-DD7232F3D9CE}" name="IVA" totalsRowFunction="sum" dataDxfId="424" totalsRowDxfId="423" totalsRowCellStyle="Comma">
      <calculatedColumnFormula>Table13416[[#This Row],[Importe ]]*0.16</calculatedColumnFormula>
    </tableColumn>
    <tableColumn id="14" xr3:uid="{6AF2C0CA-FCA0-0A45-B420-6C9AFD125FA0}" name="Total" totalsRowFunction="sum" dataDxfId="422" totalsRowDxfId="421" totalsRowCellStyle="Comma">
      <calculatedColumnFormula>Table13416[[#This Row],[Importe ]]+Table13416[[#This Row],[IVA]]</calculatedColumnFormula>
    </tableColumn>
    <tableColumn id="15" xr3:uid="{B0657A65-543F-1E4C-B61A-A026EB4DFF50}" name="SAT" dataDxfId="420" totalsRowDxfId="419"/>
    <tableColumn id="16" xr3:uid="{FDE1D083-E764-A44F-B49D-3938C9254639}" name="Diferencia" dataDxfId="418" totalsRowDxfId="417"/>
    <tableColumn id="17" xr3:uid="{0DCC3AAB-3DFF-7245-9B71-5B02F4857A6B}" name="Fecha de Emisión" dataDxfId="416" totalsRowDxfId="415"/>
    <tableColumn id="18" xr3:uid="{D54EE476-2A93-1D4A-A8CC-DA1DF21612E1}" name="Efecto del" dataDxfId="414" totalsRowDxfId="413"/>
    <tableColumn id="19" xr3:uid="{44B639E0-6817-4943-ABD3-6A700C62DA98}" name="Estatus de cancelación" dataDxfId="412" totalsRowDxfId="411"/>
    <tableColumn id="20" xr3:uid="{92D81CEF-4F52-044B-B366-3D88303C74A5}" name="Estado del " dataDxfId="410" totalsRowDxfId="409"/>
    <tableColumn id="21" xr3:uid="{62CB61EC-7057-5944-8201-8A99657A0321}" name="Estatus de Proceso " dataDxfId="408" totalsRowDxfId="407"/>
    <tableColumn id="22" xr3:uid="{57CE1BF9-50FB-014D-9083-9328912E1D2D}" name="Fecha de Proceso " dataDxfId="406" totalsRowDxfId="405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D68B41C-1336-AE44-B79D-1C15935E0100}" name="Table13517" displayName="Table13517" ref="B82:V103" totalsRowCount="1" headerRowDxfId="404" dataDxfId="402" headerRowBorderDxfId="403">
  <autoFilter ref="B82:V102" xr:uid="{CD68B41C-1336-AE44-B79D-1C15935E0100}"/>
  <tableColumns count="21">
    <tableColumn id="1" xr3:uid="{F3A7003C-42AB-A347-AB95-3DA0EF62949B}" name="Folio Fiscal" dataDxfId="401" totalsRowDxfId="400"/>
    <tableColumn id="2" xr3:uid="{DB43CE3B-D27C-1F48-BAA0-5E664D32E9AD}" name="Folio Fiscal2" dataDxfId="399" totalsRowDxfId="398"/>
    <tableColumn id="3" xr3:uid="{E9A3D0EB-ABAA-4145-B154-F41BD144FE73}" name="Serie A" dataDxfId="397" totalsRowDxfId="396"/>
    <tableColumn id="4" xr3:uid="{D9A98901-76E7-BF45-A79A-4D4194CA0ADF}" name="Serie B" dataDxfId="395" totalsRowDxfId="394"/>
    <tableColumn id="5" xr3:uid="{D4CF8BA4-6C71-3B40-A86F-E6F19A83F8C3}" name="CP" dataDxfId="393" totalsRowDxfId="392"/>
    <tableColumn id="6" xr3:uid="{5A1D2FE9-4F0A-7A43-AB79-7D9EAFAA6DC6}" name="RFC Receptor" dataDxfId="391" totalsRowDxfId="390"/>
    <tableColumn id="7" xr3:uid="{26FD90D5-2A79-CB4B-9FC7-9E32D74DD2A8}" name="Nombre o Razón Social del Receptor" dataDxfId="389" totalsRowDxfId="388"/>
    <tableColumn id="8" xr3:uid="{1024823C-E038-F34D-B114-64B04398AE2E}" name="Forma de Pago" dataDxfId="387" totalsRowDxfId="386"/>
    <tableColumn id="9" xr3:uid="{23255D61-D166-A644-9B4D-4DAA640BA0F1}" name="Metodo de Pago" dataDxfId="385" totalsRowDxfId="384"/>
    <tableColumn id="10" xr3:uid="{01BAC0B3-B4A3-D745-98BE-80201BDE0D4E}" name="Uso del CFDI" dataDxfId="383" totalsRowDxfId="382"/>
    <tableColumn id="11" xr3:uid="{E42A5570-4F23-F846-A57E-56AE1C5D844A}" name="Importe " totalsRowFunction="sum" dataDxfId="381" totalsRowDxfId="380" totalsRowCellStyle="Comma"/>
    <tableColumn id="13" xr3:uid="{87B2EE63-F0B7-604D-BA18-B2D1BACE417A}" name="IVA" totalsRowFunction="sum" dataDxfId="379" totalsRowDxfId="378" totalsRowCellStyle="Comma">
      <calculatedColumnFormula>Table13517[[#This Row],[Importe ]]*0.16</calculatedColumnFormula>
    </tableColumn>
    <tableColumn id="14" xr3:uid="{770F0CA3-3D6E-344C-8BCC-FD37A63E41F7}" name="Total" totalsRowFunction="sum" dataDxfId="377" totalsRowDxfId="376" totalsRowCellStyle="Comma">
      <calculatedColumnFormula>Table13517[[#This Row],[Importe ]]+Table13517[[#This Row],[IVA]]</calculatedColumnFormula>
    </tableColumn>
    <tableColumn id="15" xr3:uid="{637AEBCE-91CF-2945-98E6-7EB0C3788C5A}" name="SAT" dataDxfId="375" totalsRowDxfId="374"/>
    <tableColumn id="16" xr3:uid="{2C8A3AC7-D921-BB46-AFAC-3961158C6E9C}" name="Diferencia" dataDxfId="373" totalsRowDxfId="372"/>
    <tableColumn id="17" xr3:uid="{0FADC23B-5D56-8E41-9D17-FFB88F1A0DE7}" name="Fecha de Emisión" dataDxfId="371" totalsRowDxfId="370"/>
    <tableColumn id="18" xr3:uid="{51177F56-24CE-904D-B951-F87AB4053134}" name="Efecto del" dataDxfId="369" totalsRowDxfId="368"/>
    <tableColumn id="19" xr3:uid="{0AFAD0A9-4287-FF4B-9970-12A6E9D92768}" name="Estatus de cancelación" dataDxfId="367" totalsRowDxfId="366"/>
    <tableColumn id="20" xr3:uid="{D4E6E86A-7669-4E46-A2AE-E72AB45489C7}" name="Estado del " dataDxfId="365" totalsRowDxfId="364"/>
    <tableColumn id="21" xr3:uid="{CADDE053-7ED0-0746-A721-0E2C368E245D}" name="Estatus de Proceso " dataDxfId="363" totalsRowDxfId="362"/>
    <tableColumn id="22" xr3:uid="{CC2E5652-1024-614A-802A-D74611A179FE}" name="Fecha de Proceso " dataDxfId="361" totalsRowDxfId="360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1537327-3A3D-8643-806F-7D6F1470E82C}" name="Table13618" displayName="Table13618" ref="B108:V129" totalsRowCount="1" headerRowDxfId="359" dataDxfId="357" headerRowBorderDxfId="358">
  <autoFilter ref="B108:V128" xr:uid="{21537327-3A3D-8643-806F-7D6F1470E82C}"/>
  <tableColumns count="21">
    <tableColumn id="1" xr3:uid="{64A1A171-CCC6-D148-A4C6-380D8FC90971}" name="Folio Fiscal" dataDxfId="356" totalsRowDxfId="355"/>
    <tableColumn id="2" xr3:uid="{BC1F2BC0-7984-D449-BF92-D32C90868553}" name="Folio Fiscal2" dataDxfId="354" totalsRowDxfId="353"/>
    <tableColumn id="3" xr3:uid="{09073E8E-51E5-CF4B-B3BB-1F1BA4A0A3C7}" name="Serie A" dataDxfId="352" totalsRowDxfId="351"/>
    <tableColumn id="4" xr3:uid="{44965646-26A5-D44B-BE06-5C0565344B7E}" name="Serie B" dataDxfId="350" totalsRowDxfId="349"/>
    <tableColumn id="5" xr3:uid="{7EDEF31F-2B36-2F45-9FA3-36F3E877A8E2}" name="CP" dataDxfId="348" totalsRowDxfId="347"/>
    <tableColumn id="6" xr3:uid="{F5E82E8C-4808-FA4F-99C2-9F3AFF2144AB}" name="RFC Receptor" dataDxfId="346" totalsRowDxfId="345"/>
    <tableColumn id="7" xr3:uid="{BEE427B1-897D-9949-BF56-B5F7A8E96A3B}" name="Nombre o Razón Social del Receptor" dataDxfId="344" totalsRowDxfId="343"/>
    <tableColumn id="8" xr3:uid="{BAAD16C5-C773-0744-AA7B-673E0CA580C4}" name="Forma de Pago" dataDxfId="342" totalsRowDxfId="341"/>
    <tableColumn id="9" xr3:uid="{7BA89618-4AE2-C646-AE27-826F73DFD9B6}" name="Metodo de Pago" dataDxfId="340" totalsRowDxfId="339"/>
    <tableColumn id="10" xr3:uid="{2BC66B9A-983A-7244-B2C5-C8687AFB8CC3}" name="Uso del CFDI" dataDxfId="338" totalsRowDxfId="337"/>
    <tableColumn id="11" xr3:uid="{F40022B9-5290-2641-93BF-7392DF0044E1}" name="Importe " totalsRowFunction="sum" dataDxfId="336" totalsRowDxfId="335" totalsRowCellStyle="Comma"/>
    <tableColumn id="13" xr3:uid="{59869C1A-D69C-BD49-8508-AD0B1D2B0B26}" name="IVA" totalsRowFunction="sum" dataDxfId="334" totalsRowDxfId="333" totalsRowCellStyle="Comma">
      <calculatedColumnFormula>Table13618[[#This Row],[Importe ]]*0.16</calculatedColumnFormula>
    </tableColumn>
    <tableColumn id="14" xr3:uid="{6060EBE5-9CBC-0D4B-860B-6B52F1DB5113}" name="Total" totalsRowFunction="sum" dataDxfId="332" totalsRowDxfId="331" totalsRowCellStyle="Comma">
      <calculatedColumnFormula>Table13618[[#This Row],[Importe ]]+Table13618[[#This Row],[IVA]]</calculatedColumnFormula>
    </tableColumn>
    <tableColumn id="15" xr3:uid="{88111179-45FB-9146-B3FD-2B9DC4DC1907}" name="SAT" dataDxfId="330" totalsRowDxfId="329"/>
    <tableColumn id="16" xr3:uid="{0903C3E7-D010-704C-A949-8FC93429E65B}" name="Diferencia" dataDxfId="328" totalsRowDxfId="327"/>
    <tableColumn id="17" xr3:uid="{686011A1-8B6E-134E-BAA2-267BCE8E563D}" name="Fecha de Emisión" dataDxfId="326" totalsRowDxfId="325"/>
    <tableColumn id="18" xr3:uid="{601C50EE-79BB-0343-B7D4-8D7DD74E9605}" name="Efecto del" dataDxfId="324" totalsRowDxfId="323"/>
    <tableColumn id="19" xr3:uid="{4EF8F562-5795-A141-BFAF-B788CAD73396}" name="Estatus de cancelación" dataDxfId="322" totalsRowDxfId="321"/>
    <tableColumn id="20" xr3:uid="{C2D7C2F2-A1FA-0142-86BD-385A00A38259}" name="Estado del " dataDxfId="320" totalsRowDxfId="319"/>
    <tableColumn id="21" xr3:uid="{257C9836-5BE9-2548-9338-C89A6A1F5C3B}" name="Estatus de Proceso " dataDxfId="318" totalsRowDxfId="317"/>
    <tableColumn id="22" xr3:uid="{0E3A5847-2874-B24B-9231-7D56E2C6ECD5}" name="Fecha de Proceso " dataDxfId="316" totalsRowDxfId="315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BEDC51A-D401-F348-A659-5D28D34BC6C6}" name="Table13719" displayName="Table13719" ref="B134:V155" totalsRowCount="1" headerRowDxfId="314" dataDxfId="312" headerRowBorderDxfId="313">
  <autoFilter ref="B134:V154" xr:uid="{BBEDC51A-D401-F348-A659-5D28D34BC6C6}"/>
  <tableColumns count="21">
    <tableColumn id="1" xr3:uid="{1F6F7B40-C394-224E-8D14-0EC7616CA036}" name="Folio Fiscal" dataDxfId="311" totalsRowDxfId="310"/>
    <tableColumn id="2" xr3:uid="{768B1B75-2341-C540-BE66-1AE23BEC3276}" name="Folio Fiscal2" dataDxfId="309" totalsRowDxfId="308"/>
    <tableColumn id="3" xr3:uid="{08B5F6BC-3A4F-D344-9F58-E70AE54824F7}" name="Serie A" dataDxfId="307" totalsRowDxfId="306"/>
    <tableColumn id="4" xr3:uid="{BB861DC8-F870-C14B-8E74-562C616FD7BF}" name="Serie B" dataDxfId="305" totalsRowDxfId="304"/>
    <tableColumn id="5" xr3:uid="{7A30A0B4-C654-914E-B5A5-4249510BA1D8}" name="CP" dataDxfId="303" totalsRowDxfId="302"/>
    <tableColumn id="6" xr3:uid="{0B48351B-908C-7A44-8B6E-D9F0FC5F7A4C}" name="RFC Receptor" dataDxfId="301" totalsRowDxfId="300"/>
    <tableColumn id="7" xr3:uid="{B5E49426-9677-E74B-B20C-C89A21E60D8E}" name="Nombre o Razón Social del Receptor" dataDxfId="299" totalsRowDxfId="298"/>
    <tableColumn id="8" xr3:uid="{65ECF52F-1773-E940-9605-8D27A1B725AF}" name="Forma de Pago" dataDxfId="297" totalsRowDxfId="296"/>
    <tableColumn id="9" xr3:uid="{3DB321B5-0AD3-F044-8CA4-658DCF559AE3}" name="Metodo de Pago" dataDxfId="295" totalsRowDxfId="294"/>
    <tableColumn id="10" xr3:uid="{1E2ABAE5-9871-D74A-A542-CA2E18EE067E}" name="Uso del CFDI" dataDxfId="293" totalsRowDxfId="292"/>
    <tableColumn id="11" xr3:uid="{E471DEDD-8C43-2848-AD41-FD4DFAD71C4E}" name="Importe " totalsRowFunction="sum" dataDxfId="291" totalsRowDxfId="290" totalsRowCellStyle="Comma"/>
    <tableColumn id="13" xr3:uid="{3F9BED78-9699-834A-B6AF-BDD2903EA15B}" name="IVA" totalsRowFunction="sum" dataDxfId="289" totalsRowDxfId="288" totalsRowCellStyle="Comma">
      <calculatedColumnFormula>Table13719[[#This Row],[Importe ]]*0.16</calculatedColumnFormula>
    </tableColumn>
    <tableColumn id="14" xr3:uid="{BBF2D607-E3C8-7448-96FC-4CD427E34940}" name="Total" totalsRowFunction="sum" dataDxfId="287" totalsRowDxfId="286" totalsRowCellStyle="Comma">
      <calculatedColumnFormula>Table13719[[#This Row],[Importe ]]+Table13719[[#This Row],[IVA]]</calculatedColumnFormula>
    </tableColumn>
    <tableColumn id="15" xr3:uid="{935BDFD4-BAA7-1947-84D9-C53BC0BA8FB9}" name="SAT" dataDxfId="285" totalsRowDxfId="284"/>
    <tableColumn id="16" xr3:uid="{DAB2075B-1E94-D14D-85AC-E17E3ED29EDC}" name="Diferencia" dataDxfId="283" totalsRowDxfId="282"/>
    <tableColumn id="17" xr3:uid="{E90885F8-B549-5B4D-9275-6C61A4EAC32F}" name="Fecha de Emisión" dataDxfId="281" totalsRowDxfId="280"/>
    <tableColumn id="18" xr3:uid="{F20CAF60-2A5A-5B4A-8EA0-1B1694537E17}" name="Efecto del" dataDxfId="279" totalsRowDxfId="278"/>
    <tableColumn id="19" xr3:uid="{D23A8F57-AE47-1140-AB96-9B26683AEB57}" name="Estatus de cancelación" dataDxfId="277" totalsRowDxfId="276"/>
    <tableColumn id="20" xr3:uid="{CD34C427-7982-304B-8D14-55FAEF269930}" name="Estado del " dataDxfId="275" totalsRowDxfId="274"/>
    <tableColumn id="21" xr3:uid="{95F4E0B9-8B50-7D40-9D81-65DEC409B6F2}" name="Estatus de Proceso " dataDxfId="273" totalsRowDxfId="272"/>
    <tableColumn id="22" xr3:uid="{A4F34A7D-E7E1-1642-9367-CC94C7438D29}" name="Fecha de Proceso " dataDxfId="271" totalsRowDxfId="270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A40C4AD-AA87-494A-BAE0-07B8D3900D91}" name="Table13820" displayName="Table13820" ref="B160:V181" totalsRowCount="1" headerRowDxfId="269" dataDxfId="267" headerRowBorderDxfId="268">
  <autoFilter ref="B160:V180" xr:uid="{2A40C4AD-AA87-494A-BAE0-07B8D3900D91}"/>
  <tableColumns count="21">
    <tableColumn id="1" xr3:uid="{FE90D3D0-39B4-BE46-9711-1A888C8C29C1}" name="Folio Fiscal" dataDxfId="266" totalsRowDxfId="265"/>
    <tableColumn id="2" xr3:uid="{980A748E-0C2D-D546-A9E7-407CBFEF80B7}" name="Folio Fiscal2" dataDxfId="264" totalsRowDxfId="263"/>
    <tableColumn id="3" xr3:uid="{7F6B2957-C6D9-8F4A-9480-8868C66A8808}" name="Serie A" dataDxfId="262" totalsRowDxfId="261"/>
    <tableColumn id="4" xr3:uid="{4DC2E3B2-2395-1444-B91F-2843E561D902}" name="Serie B" dataDxfId="260" totalsRowDxfId="259"/>
    <tableColumn id="5" xr3:uid="{7B9D953E-73FB-C142-90B4-B93BAEC6E648}" name="CP" dataDxfId="258" totalsRowDxfId="257"/>
    <tableColumn id="6" xr3:uid="{0087703A-C2CD-EF49-95D4-7AAD1FC42D31}" name="RFC Receptor" dataDxfId="256" totalsRowDxfId="255"/>
    <tableColumn id="7" xr3:uid="{96A4CF8C-911E-0A4E-A5CE-AFC21455911F}" name="Nombre o Razón Social del Receptor" dataDxfId="254" totalsRowDxfId="253"/>
    <tableColumn id="8" xr3:uid="{31815E84-E342-FF44-B1D6-81C9EC07D56E}" name="Forma de Pago" dataDxfId="252" totalsRowDxfId="251"/>
    <tableColumn id="9" xr3:uid="{0167421F-23B0-9F46-92AD-0BF772C9AFD7}" name="Metodo de Pago" dataDxfId="250" totalsRowDxfId="249"/>
    <tableColumn id="10" xr3:uid="{11446D6E-E214-9C44-BB19-CEA73581BDB3}" name="Uso del CFDI" dataDxfId="248" totalsRowDxfId="247"/>
    <tableColumn id="11" xr3:uid="{AB5D9CB4-2538-CB4A-BC0B-2D8A64E904CA}" name="Importe " totalsRowFunction="sum" dataDxfId="246" totalsRowDxfId="245" totalsRowCellStyle="Comma"/>
    <tableColumn id="13" xr3:uid="{477460C6-9777-9647-BAD2-B6478487A19E}" name="IVA" totalsRowFunction="sum" dataDxfId="244" totalsRowDxfId="243" totalsRowCellStyle="Comma">
      <calculatedColumnFormula>Table13820[[#This Row],[Importe ]]*0.16</calculatedColumnFormula>
    </tableColumn>
    <tableColumn id="14" xr3:uid="{87D7A213-E4DA-DB42-826C-85DC9019BAD1}" name="Total" totalsRowFunction="sum" dataDxfId="242" totalsRowDxfId="241" totalsRowCellStyle="Comma">
      <calculatedColumnFormula>Table13820[[#This Row],[Importe ]]+Table13820[[#This Row],[IVA]]</calculatedColumnFormula>
    </tableColumn>
    <tableColumn id="15" xr3:uid="{03C30A26-6FBD-F644-BBFE-F463E3E01F05}" name="SAT" dataDxfId="240" totalsRowDxfId="239"/>
    <tableColumn id="16" xr3:uid="{909AF5F9-B85E-404D-9DBC-BEC74BA74FD2}" name="Diferencia" dataDxfId="238" totalsRowDxfId="237"/>
    <tableColumn id="17" xr3:uid="{B37A0A50-B635-AE48-B2FC-3C38B6A3783B}" name="Fecha de Emisión" dataDxfId="236" totalsRowDxfId="235"/>
    <tableColumn id="18" xr3:uid="{C50391E7-9DF0-4D4C-A636-3A416BEA660C}" name="Efecto del" dataDxfId="234" totalsRowDxfId="233"/>
    <tableColumn id="19" xr3:uid="{C4E3069D-A60B-8A47-9A0C-429569FE16CE}" name="Estatus de cancelación" dataDxfId="232" totalsRowDxfId="231"/>
    <tableColumn id="20" xr3:uid="{880890F5-6376-9241-A615-C9469074C6A0}" name="Estado del " dataDxfId="230" totalsRowDxfId="229"/>
    <tableColumn id="21" xr3:uid="{3374800D-42D7-EA44-826B-E9991681DB7A}" name="Estatus de Proceso " dataDxfId="228" totalsRowDxfId="227"/>
    <tableColumn id="22" xr3:uid="{D02E44CD-8CDB-0D44-8EDC-C9E07DCB70DC}" name="Fecha de Proceso " dataDxfId="226" totalsRowDxfId="225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C69ADF3-318A-FF43-AFCE-CADF58EFCE99}" name="Table13921" displayName="Table13921" ref="B186:V207" totalsRowCount="1" headerRowDxfId="224" dataDxfId="222" headerRowBorderDxfId="223">
  <autoFilter ref="B186:V206" xr:uid="{3C69ADF3-318A-FF43-AFCE-CADF58EFCE99}"/>
  <tableColumns count="21">
    <tableColumn id="1" xr3:uid="{51950B78-787D-354B-8565-8BDAAE68E482}" name="Folio Fiscal" dataDxfId="221" totalsRowDxfId="220"/>
    <tableColumn id="2" xr3:uid="{3CC73F75-9192-4240-82E7-F4E3B1F94AB9}" name="Folio Fiscal2" dataDxfId="219" totalsRowDxfId="218"/>
    <tableColumn id="3" xr3:uid="{9F1B1AF3-5E57-B544-BF47-6F214E1038B8}" name="Serie A" dataDxfId="217" totalsRowDxfId="216"/>
    <tableColumn id="4" xr3:uid="{80011C3C-E396-7544-8C06-AF68A0F4E7D5}" name="Serie B" dataDxfId="215" totalsRowDxfId="214"/>
    <tableColumn id="5" xr3:uid="{494CF296-4B8E-F549-93C8-2AC124928DFE}" name="CP" dataDxfId="213" totalsRowDxfId="212"/>
    <tableColumn id="6" xr3:uid="{973E0888-FAA3-E845-8F9B-72E666F7559D}" name="RFC Receptor" dataDxfId="211" totalsRowDxfId="210"/>
    <tableColumn id="7" xr3:uid="{06625BF4-6FF2-1D42-83AC-CA140499B9D8}" name="Nombre o Razón Social del Receptor" dataDxfId="209" totalsRowDxfId="208"/>
    <tableColumn id="8" xr3:uid="{A5E834ED-4D24-814C-9117-E40E57EFF871}" name="Forma de Pago" dataDxfId="207" totalsRowDxfId="206"/>
    <tableColumn id="9" xr3:uid="{51ABC1C5-58FD-6D4E-910A-BC2FB6356093}" name="Metodo de Pago" dataDxfId="205" totalsRowDxfId="204"/>
    <tableColumn id="10" xr3:uid="{CAE95CEF-2486-364E-8E40-715E7200FD49}" name="Uso del CFDI" dataDxfId="203" totalsRowDxfId="202"/>
    <tableColumn id="11" xr3:uid="{4E21A0B9-3A83-E845-9AFF-5ECDCD1FB3A2}" name="Importe " totalsRowFunction="sum" dataDxfId="201" totalsRowDxfId="200" totalsRowCellStyle="Comma"/>
    <tableColumn id="13" xr3:uid="{FC0F0C39-DAC7-794B-A28E-A3412A832006}" name="IVA" totalsRowFunction="sum" dataDxfId="199" totalsRowDxfId="198" totalsRowCellStyle="Comma">
      <calculatedColumnFormula>Table13921[[#This Row],[Importe ]]*0.16</calculatedColumnFormula>
    </tableColumn>
    <tableColumn id="14" xr3:uid="{0A21BE78-06C0-1440-A4F4-BA3B6DE26D97}" name="Total" totalsRowFunction="sum" dataDxfId="197" totalsRowDxfId="196" totalsRowCellStyle="Comma">
      <calculatedColumnFormula>Table13921[[#This Row],[Importe ]]+Table13921[[#This Row],[IVA]]</calculatedColumnFormula>
    </tableColumn>
    <tableColumn id="15" xr3:uid="{38C54CF1-0B55-2948-A613-8BF77419E163}" name="SAT" dataDxfId="195" totalsRowDxfId="194"/>
    <tableColumn id="16" xr3:uid="{59D0FFAB-580C-D64E-9318-7F19964E8CCC}" name="Diferencia" dataDxfId="193" totalsRowDxfId="192"/>
    <tableColumn id="17" xr3:uid="{57272ED6-84F7-3A49-A259-320995A7285E}" name="Fecha de Emisión" dataDxfId="191" totalsRowDxfId="190"/>
    <tableColumn id="18" xr3:uid="{D490217D-B61F-DF4F-B510-E47CCE3B42A7}" name="Efecto del" dataDxfId="189" totalsRowDxfId="188"/>
    <tableColumn id="19" xr3:uid="{D6020DE8-0AA0-FC49-8E73-0D8D1475C2A3}" name="Estatus de cancelación" dataDxfId="187" totalsRowDxfId="186"/>
    <tableColumn id="20" xr3:uid="{CFCB330D-3BA9-214B-B298-3A8617D5499B}" name="Estado del " dataDxfId="185" totalsRowDxfId="184"/>
    <tableColumn id="21" xr3:uid="{62885A9E-81E4-7549-8ECB-B11C16C71D05}" name="Estatus de Proceso " dataDxfId="183" totalsRowDxfId="182"/>
    <tableColumn id="22" xr3:uid="{FA0A0F5B-C238-2F41-BA54-3164D626474C}" name="Fecha de Proceso " dataDxfId="181" totalsRowDxfId="18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EFD2F4-2C64-0340-B4F9-9D1F201D1AC1}" name="Table13" displayName="Table13" ref="B30:V51" totalsRowCount="1" headerRowDxfId="1034" dataDxfId="1032" headerRowBorderDxfId="1033">
  <autoFilter ref="B30:V50" xr:uid="{E4EFD2F4-2C64-0340-B4F9-9D1F201D1AC1}"/>
  <tableColumns count="21">
    <tableColumn id="1" xr3:uid="{9EE70CDC-1D08-2C42-97FC-1AC4662109C6}" name="Folio Fiscal" dataDxfId="1031" totalsRowDxfId="1030"/>
    <tableColumn id="2" xr3:uid="{8AC898D0-B9B6-7746-A772-A8D20EE8E55A}" name="Folio Fiscal2" dataDxfId="1029" totalsRowDxfId="1028"/>
    <tableColumn id="3" xr3:uid="{66154D9A-4EA1-0547-B430-2608161445A8}" name="Serie A" dataDxfId="1027" totalsRowDxfId="1026"/>
    <tableColumn id="4" xr3:uid="{6210D2C3-ED7C-124D-8206-A98B36D9E22A}" name="Serie B" dataDxfId="1025" totalsRowDxfId="1024"/>
    <tableColumn id="5" xr3:uid="{0A4D49E7-BD7C-2340-8054-6E347014DA72}" name="CP" dataDxfId="1023" totalsRowDxfId="1022"/>
    <tableColumn id="6" xr3:uid="{2AEDF7F3-A47B-3649-8E78-CF12C6209989}" name="RFC Receptor" dataDxfId="1021" totalsRowDxfId="1020"/>
    <tableColumn id="7" xr3:uid="{1E14C7CC-1000-7F4E-B846-9B4E491C23A1}" name="Nombre o Razón Social del Receptor" dataDxfId="1019" totalsRowDxfId="1018"/>
    <tableColumn id="8" xr3:uid="{E2947BC4-7A18-574B-A3D9-B53EEF5DA853}" name="Forma de Pago" dataDxfId="1017" totalsRowDxfId="1016"/>
    <tableColumn id="9" xr3:uid="{D3471CFE-9F9E-6C4F-8DCE-E5D3FB4A5056}" name="Metodo de Pago" dataDxfId="1015" totalsRowDxfId="1014"/>
    <tableColumn id="10" xr3:uid="{79D73C0C-11C4-0748-94A1-437DC0EA3291}" name="Uso del CFDI" dataDxfId="1013" totalsRowDxfId="1012"/>
    <tableColumn id="11" xr3:uid="{5054A557-7532-8D48-9F5A-900C2DB86BA4}" name="Importe " totalsRowFunction="sum" dataDxfId="1011" totalsRowDxfId="1010" totalsRowCellStyle="Comma"/>
    <tableColumn id="13" xr3:uid="{9A0AAB03-8531-B649-805B-3C0D42A35B36}" name="IVA" totalsRowFunction="sum" dataDxfId="1009" totalsRowDxfId="1008" totalsRowCellStyle="Comma">
      <calculatedColumnFormula>Table13[[#This Row],[Importe ]]*0.16</calculatedColumnFormula>
    </tableColumn>
    <tableColumn id="14" xr3:uid="{C7CCF2B3-F4D3-7B4E-9124-E14858C384C3}" name="Total" totalsRowFunction="sum" dataDxfId="1007" totalsRowDxfId="1006" totalsRowCellStyle="Comma">
      <calculatedColumnFormula>Table13[[#This Row],[Importe ]]+Table13[[#This Row],[IVA]]</calculatedColumnFormula>
    </tableColumn>
    <tableColumn id="15" xr3:uid="{42DB29D4-38A1-E149-9A3C-0E2F5EC5C28D}" name="SAT" dataDxfId="1005" totalsRowDxfId="1004"/>
    <tableColumn id="16" xr3:uid="{3D465E65-AF8C-E945-9071-B871923EE5B6}" name="Diferencia" dataDxfId="1003" totalsRowDxfId="1002"/>
    <tableColumn id="17" xr3:uid="{32A2CD9B-9F52-4242-A3AB-7F48A57B9A8F}" name="Fecha de Emisión" dataDxfId="1001" totalsRowDxfId="1000"/>
    <tableColumn id="18" xr3:uid="{E7F3D1B8-EB05-2B40-9639-A8449C31C23B}" name="Efecto del" dataDxfId="999" totalsRowDxfId="998"/>
    <tableColumn id="19" xr3:uid="{EEF2298E-60BF-A444-99C7-F4C1F2346CD0}" name="Estatus de cancelación" dataDxfId="997" totalsRowDxfId="996"/>
    <tableColumn id="20" xr3:uid="{F4DA85A1-3AAA-AF49-AD34-6773FA3C6B7A}" name="Estado del " dataDxfId="995" totalsRowDxfId="994"/>
    <tableColumn id="21" xr3:uid="{BBD5F02D-AFB7-A543-9804-F619FED82627}" name="Estatus de Proceso " dataDxfId="993" totalsRowDxfId="992"/>
    <tableColumn id="22" xr3:uid="{E84C20AD-F100-A044-BF2A-39FEED3442CF}" name="Fecha de Proceso " dataDxfId="991" totalsRowDxfId="990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13F8CE3-113C-FF4F-BCB0-FB3F6355FA5F}" name="Table131022" displayName="Table131022" ref="B212:V233" totalsRowCount="1" headerRowDxfId="179" dataDxfId="177" headerRowBorderDxfId="178">
  <autoFilter ref="B212:V232" xr:uid="{613F8CE3-113C-FF4F-BCB0-FB3F6355FA5F}"/>
  <tableColumns count="21">
    <tableColumn id="1" xr3:uid="{E760A79A-FE1A-8B45-95DF-B72A611F13E1}" name="Folio Fiscal" dataDxfId="176" totalsRowDxfId="175"/>
    <tableColumn id="2" xr3:uid="{55497FC6-13D8-C04D-A177-24261E485009}" name="Folio Fiscal2" dataDxfId="174" totalsRowDxfId="173"/>
    <tableColumn id="3" xr3:uid="{B9ACFDD4-2065-644B-AA8D-CD5A4D438470}" name="Serie A" dataDxfId="172" totalsRowDxfId="171"/>
    <tableColumn id="4" xr3:uid="{D6A0240A-EBB8-8B40-8873-03C5EAF6B0EB}" name="Serie B" dataDxfId="170" totalsRowDxfId="169"/>
    <tableColumn id="5" xr3:uid="{79034C73-C37D-0C40-976A-4357994584CD}" name="CP" dataDxfId="168" totalsRowDxfId="167"/>
    <tableColumn id="6" xr3:uid="{C6F9148C-E942-0F43-B991-376CD934EED8}" name="RFC Receptor" dataDxfId="166" totalsRowDxfId="165"/>
    <tableColumn id="7" xr3:uid="{31FFB0C9-E2B9-234F-9BA3-DC191541E751}" name="Nombre o Razón Social del Receptor" dataDxfId="164" totalsRowDxfId="163"/>
    <tableColumn id="8" xr3:uid="{D7D0BCDA-3A56-FC4D-8CCC-46243AF0F2F7}" name="Forma de Pago" dataDxfId="162" totalsRowDxfId="161"/>
    <tableColumn id="9" xr3:uid="{F3197704-51C2-614E-B0DC-CBDE5B3A0D40}" name="Metodo de Pago" dataDxfId="160" totalsRowDxfId="159"/>
    <tableColumn id="10" xr3:uid="{492EC5F8-9F9A-8E4D-9E36-8793DA3D019C}" name="Uso del CFDI" dataDxfId="158" totalsRowDxfId="157"/>
    <tableColumn id="11" xr3:uid="{5F63192F-E307-DC45-A998-DB220C10E3C9}" name="Importe " totalsRowFunction="sum" dataDxfId="156" totalsRowDxfId="155" totalsRowCellStyle="Comma"/>
    <tableColumn id="13" xr3:uid="{45DD76CE-5FF4-7B41-B014-A9A056AE234E}" name="IVA" totalsRowFunction="sum" dataDxfId="154" totalsRowDxfId="153" totalsRowCellStyle="Comma">
      <calculatedColumnFormula>Table131022[[#This Row],[Importe ]]*0.16</calculatedColumnFormula>
    </tableColumn>
    <tableColumn id="14" xr3:uid="{FF8EFBCE-6A1A-1A4B-9A6C-E7221E451845}" name="Total" totalsRowFunction="sum" dataDxfId="152" totalsRowDxfId="151" totalsRowCellStyle="Comma">
      <calculatedColumnFormula>Table131022[[#This Row],[Importe ]]+Table131022[[#This Row],[IVA]]</calculatedColumnFormula>
    </tableColumn>
    <tableColumn id="15" xr3:uid="{39D80A92-88DB-1C44-B52D-C519DFD56A34}" name="SAT" dataDxfId="150" totalsRowDxfId="149"/>
    <tableColumn id="16" xr3:uid="{405611BA-57A8-2744-A07B-B4206C5DD8CB}" name="Diferencia" dataDxfId="148" totalsRowDxfId="147"/>
    <tableColumn id="17" xr3:uid="{8D55A46B-01EC-9844-B068-D1ED81BD0B4A}" name="Fecha de Emisión" dataDxfId="146" totalsRowDxfId="145"/>
    <tableColumn id="18" xr3:uid="{CE72AF51-879F-DB47-B0E8-AFD9BC6A5F12}" name="Efecto del" dataDxfId="144" totalsRowDxfId="143"/>
    <tableColumn id="19" xr3:uid="{9962F1A6-ACCD-F643-95F3-26FDBD571787}" name="Estatus de cancelación" dataDxfId="142" totalsRowDxfId="141"/>
    <tableColumn id="20" xr3:uid="{94B94A49-5374-9747-8451-12344F0D5185}" name="Estado del " dataDxfId="140" totalsRowDxfId="139"/>
    <tableColumn id="21" xr3:uid="{477ADFAB-953E-AA4C-8D18-61A2CDDA99BF}" name="Estatus de Proceso " dataDxfId="138" totalsRowDxfId="137"/>
    <tableColumn id="22" xr3:uid="{90D98FFF-033F-6C4B-8B2A-C2146D53FA23}" name="Fecha de Proceso " dataDxfId="136" totalsRowDxfId="135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5D03C6E-6E83-854C-A457-3F2DAA7D1307}" name="Table131123" displayName="Table131123" ref="B238:V259" totalsRowCount="1" headerRowDxfId="134" dataDxfId="132" headerRowBorderDxfId="133">
  <autoFilter ref="B238:V258" xr:uid="{75D03C6E-6E83-854C-A457-3F2DAA7D1307}"/>
  <tableColumns count="21">
    <tableColumn id="1" xr3:uid="{19528179-D311-2147-871F-F0BE35ACF2F7}" name="Folio Fiscal" dataDxfId="131" totalsRowDxfId="130"/>
    <tableColumn id="2" xr3:uid="{0D7FB8CE-8E22-A849-99F2-D8B4645C50AC}" name="Folio Fiscal2" dataDxfId="129" totalsRowDxfId="128"/>
    <tableColumn id="3" xr3:uid="{184E9823-8E90-964B-A1A3-359BE9E6F112}" name="Serie A" dataDxfId="127" totalsRowDxfId="126"/>
    <tableColumn id="4" xr3:uid="{0B461DD9-A24F-0E49-A886-3E89871F4FDD}" name="Serie B" dataDxfId="125" totalsRowDxfId="124"/>
    <tableColumn id="5" xr3:uid="{F644D073-64F3-9C47-8828-6FA283799EA5}" name="CP" dataDxfId="123" totalsRowDxfId="122"/>
    <tableColumn id="6" xr3:uid="{D7A998E4-9B30-B741-96DA-929F59148CC1}" name="RFC Receptor" dataDxfId="121" totalsRowDxfId="120"/>
    <tableColumn id="7" xr3:uid="{DCB31DBE-E799-144E-92B9-5F8A86450504}" name="Nombre o Razón Social del Receptor" dataDxfId="119" totalsRowDxfId="118"/>
    <tableColumn id="8" xr3:uid="{BA22FFA0-FF9C-024E-98AD-06FB8DE61450}" name="Forma de Pago" dataDxfId="117" totalsRowDxfId="116"/>
    <tableColumn id="9" xr3:uid="{591FD96B-5619-744F-9DFA-9DCD5C9E7C6E}" name="Metodo de Pago" dataDxfId="115" totalsRowDxfId="114"/>
    <tableColumn id="10" xr3:uid="{F9C01F84-CB3A-D74F-9DFA-C8FCA11CC34E}" name="Uso del CFDI" dataDxfId="113" totalsRowDxfId="112"/>
    <tableColumn id="11" xr3:uid="{1DEF698E-8EE2-8843-A6D5-A9DB1C368B31}" name="Importe " totalsRowFunction="sum" dataDxfId="111" totalsRowDxfId="110" totalsRowCellStyle="Comma"/>
    <tableColumn id="13" xr3:uid="{6F013125-B06E-C04F-B6D9-19CC1DC1FC4C}" name="IVA" totalsRowFunction="sum" dataDxfId="109" totalsRowDxfId="108" totalsRowCellStyle="Comma">
      <calculatedColumnFormula>Table131123[[#This Row],[Importe ]]*0.16</calculatedColumnFormula>
    </tableColumn>
    <tableColumn id="14" xr3:uid="{B6EA8CD5-7FD3-1845-8473-274E8B980728}" name="Total" totalsRowFunction="sum" dataDxfId="107" totalsRowDxfId="106" totalsRowCellStyle="Comma">
      <calculatedColumnFormula>Table131123[[#This Row],[Importe ]]+Table131123[[#This Row],[IVA]]</calculatedColumnFormula>
    </tableColumn>
    <tableColumn id="15" xr3:uid="{473ABB9B-43DD-1F4E-A36D-F13359D20944}" name="SAT" dataDxfId="105" totalsRowDxfId="104"/>
    <tableColumn id="16" xr3:uid="{F3D90CB1-8453-7447-AD6E-6209AF565588}" name="Diferencia" dataDxfId="103" totalsRowDxfId="102"/>
    <tableColumn id="17" xr3:uid="{77773F89-27BE-5C4B-8395-ABC17AD6CAD2}" name="Fecha de Emisión" dataDxfId="101" totalsRowDxfId="100"/>
    <tableColumn id="18" xr3:uid="{CAEBEBE9-B96B-E044-A93E-926299ED01A2}" name="Efecto del" dataDxfId="99" totalsRowDxfId="98"/>
    <tableColumn id="19" xr3:uid="{0DCF513F-9E2A-DA4F-9E52-FC89856192A5}" name="Estatus de cancelación" dataDxfId="97" totalsRowDxfId="96"/>
    <tableColumn id="20" xr3:uid="{781B85BC-758F-1444-96B8-6B82B6F0DB44}" name="Estado del " dataDxfId="95" totalsRowDxfId="94"/>
    <tableColumn id="21" xr3:uid="{EDED74CD-85F0-C040-BFDC-9C6D3B3B9C9F}" name="Estatus de Proceso " dataDxfId="93" totalsRowDxfId="92"/>
    <tableColumn id="22" xr3:uid="{DD7B484A-A81E-CC4B-BE46-0FCCCE788A0C}" name="Fecha de Proceso " dataDxfId="91" totalsRowDxfId="90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5A74055-AE38-BE42-8BF3-E0DAF0294005}" name="Table131224" displayName="Table131224" ref="B264:V285" totalsRowCount="1" headerRowDxfId="89" dataDxfId="87" headerRowBorderDxfId="88">
  <autoFilter ref="B264:V284" xr:uid="{D5A74055-AE38-BE42-8BF3-E0DAF0294005}"/>
  <tableColumns count="21">
    <tableColumn id="1" xr3:uid="{1881897A-A50F-0144-BDB4-9B530A515664}" name="Folio Fiscal" dataDxfId="86" totalsRowDxfId="85"/>
    <tableColumn id="2" xr3:uid="{95150E2D-BBCB-014A-BCC7-C25B7A687EA8}" name="Folio Fiscal2" dataDxfId="84" totalsRowDxfId="83"/>
    <tableColumn id="3" xr3:uid="{7776949F-ED06-FD4E-AA24-CFDC9C43B8A5}" name="Serie A" dataDxfId="82" totalsRowDxfId="81"/>
    <tableColumn id="4" xr3:uid="{3F15F898-796D-6E40-889A-05E8E1375057}" name="Serie B" dataDxfId="80" totalsRowDxfId="79"/>
    <tableColumn id="5" xr3:uid="{057F66B3-E876-BB40-8889-23A9F13E6B98}" name="CP" dataDxfId="78" totalsRowDxfId="77"/>
    <tableColumn id="6" xr3:uid="{70EF448B-1BEE-604D-A287-198352EB0E0B}" name="RFC Receptor" dataDxfId="76" totalsRowDxfId="75"/>
    <tableColumn id="7" xr3:uid="{DF895A62-63CF-3849-A6C5-FE680C3F60C1}" name="Nombre o Razón Social del Receptor" dataDxfId="74" totalsRowDxfId="73"/>
    <tableColumn id="8" xr3:uid="{D9361BCF-F145-9A40-91BC-D635B6A77D59}" name="Forma de Pago" dataDxfId="72" totalsRowDxfId="71"/>
    <tableColumn id="9" xr3:uid="{8DB1C593-C4B4-F34B-A5B1-58A80FC0E1C0}" name="Metodo de Pago" dataDxfId="70" totalsRowDxfId="69"/>
    <tableColumn id="10" xr3:uid="{3AA289B9-804C-B645-AEB6-42BF6F3F4E2B}" name="Uso del CFDI" dataDxfId="68" totalsRowDxfId="67"/>
    <tableColumn id="11" xr3:uid="{DB29F944-AB89-334A-8453-229EF5BAD431}" name="Importe " totalsRowFunction="sum" dataDxfId="66" totalsRowDxfId="65" totalsRowCellStyle="Comma"/>
    <tableColumn id="13" xr3:uid="{90775183-8B8E-6543-852A-3FD8D63D03F2}" name="IVA" totalsRowFunction="sum" dataDxfId="64" totalsRowDxfId="63" totalsRowCellStyle="Comma">
      <calculatedColumnFormula>Table131224[[#This Row],[Importe ]]*0.16</calculatedColumnFormula>
    </tableColumn>
    <tableColumn id="14" xr3:uid="{3EB5457D-66AF-1946-861A-C3D0F71E9713}" name="Total" totalsRowFunction="sum" dataDxfId="62" totalsRowDxfId="61" totalsRowCellStyle="Comma">
      <calculatedColumnFormula>Table131224[[#This Row],[Importe ]]+Table131224[[#This Row],[IVA]]</calculatedColumnFormula>
    </tableColumn>
    <tableColumn id="15" xr3:uid="{F7603D53-B7D2-274E-8798-8D1ED7A4FB90}" name="SAT" dataDxfId="60" totalsRowDxfId="59"/>
    <tableColumn id="16" xr3:uid="{55F30108-ACBF-374F-B298-6D90CFEC888B}" name="Diferencia" dataDxfId="58" totalsRowDxfId="57"/>
    <tableColumn id="17" xr3:uid="{267A78A6-D7C5-4B4E-AE94-08974C66DB18}" name="Fecha de Emisión" dataDxfId="56" totalsRowDxfId="55"/>
    <tableColumn id="18" xr3:uid="{6DED9EE6-011A-B34F-B59B-E157FB23244C}" name="Efecto del" dataDxfId="54" totalsRowDxfId="53"/>
    <tableColumn id="19" xr3:uid="{1B3CA5B8-01C5-1C48-A62F-806EF9491966}" name="Estatus de cancelación" dataDxfId="52" totalsRowDxfId="51"/>
    <tableColumn id="20" xr3:uid="{36B979B1-9A09-634E-9B68-3683C6EA525A}" name="Estado del " dataDxfId="50" totalsRowDxfId="49"/>
    <tableColumn id="21" xr3:uid="{61CA24AF-AD5A-D147-8176-11D4FA5D9732}" name="Estatus de Proceso " dataDxfId="48" totalsRowDxfId="47"/>
    <tableColumn id="22" xr3:uid="{8D53AEA6-E049-6F4B-9E3A-578F32CB01FC}" name="Fecha de Proceso " dataDxfId="46" totalsRowDxfId="45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0F4DC4F-FEB6-DE4A-8C2F-0368B2F162F2}" name="Table131325" displayName="Table131325" ref="B290:V311" totalsRowCount="1" headerRowDxfId="44" dataDxfId="42" headerRowBorderDxfId="43">
  <autoFilter ref="B290:V310" xr:uid="{B0F4DC4F-FEB6-DE4A-8C2F-0368B2F162F2}"/>
  <tableColumns count="21">
    <tableColumn id="1" xr3:uid="{EBB91EAD-D95D-D942-961C-2E646ED88F4B}" name="Folio Fiscal" dataDxfId="41" totalsRowDxfId="40"/>
    <tableColumn id="2" xr3:uid="{A233459E-180F-0F40-A25F-0A5D26A02E91}" name="Folio Fiscal2" dataDxfId="39" totalsRowDxfId="38"/>
    <tableColumn id="3" xr3:uid="{46D3BCA3-1912-8C4C-A3C9-36559887A29B}" name="Serie A" dataDxfId="37" totalsRowDxfId="36"/>
    <tableColumn id="4" xr3:uid="{45A3408E-960D-934A-8A48-55CE9898A45B}" name="Serie B" dataDxfId="35" totalsRowDxfId="34"/>
    <tableColumn id="5" xr3:uid="{D3777522-E8AB-634A-B4AD-1B2C1BA5AD76}" name="CP" dataDxfId="33" totalsRowDxfId="32"/>
    <tableColumn id="6" xr3:uid="{9AF80BF4-D3A3-6147-8A56-936196CD8B39}" name="RFC Receptor" dataDxfId="31" totalsRowDxfId="30"/>
    <tableColumn id="7" xr3:uid="{6141DCF4-2CB0-6C40-99C9-44417453804F}" name="Nombre o Razón Social del Receptor" dataDxfId="29" totalsRowDxfId="28"/>
    <tableColumn id="8" xr3:uid="{C9C5DD3C-FA8F-EB4E-990B-32CF6923AB05}" name="Forma de Pago" dataDxfId="27" totalsRowDxfId="26"/>
    <tableColumn id="9" xr3:uid="{4F842F82-5646-D344-92AC-B93D0F3C47F2}" name="Metodo de Pago" dataDxfId="25" totalsRowDxfId="24"/>
    <tableColumn id="10" xr3:uid="{5EDFC4B8-1341-8F44-BE3C-37E5C02A7781}" name="Uso del CFDI" dataDxfId="23" totalsRowDxfId="22"/>
    <tableColumn id="11" xr3:uid="{4D10BC9A-3B89-3143-9CE6-4DCC94C81AFB}" name="Importe " totalsRowFunction="sum" dataDxfId="21" totalsRowDxfId="20" totalsRowCellStyle="Comma"/>
    <tableColumn id="13" xr3:uid="{4F807AB8-5BC8-3246-9239-9A432297B096}" name="IVA" totalsRowFunction="sum" dataDxfId="19" totalsRowDxfId="18" totalsRowCellStyle="Comma">
      <calculatedColumnFormula>Table131325[[#This Row],[Importe ]]*0.16</calculatedColumnFormula>
    </tableColumn>
    <tableColumn id="14" xr3:uid="{0AEFFD1C-308B-7746-A565-8F009BFA5B81}" name="Total" totalsRowFunction="sum" dataDxfId="17" totalsRowDxfId="16" totalsRowCellStyle="Comma">
      <calculatedColumnFormula>Table131325[[#This Row],[Importe ]]+Table131325[[#This Row],[IVA]]</calculatedColumnFormula>
    </tableColumn>
    <tableColumn id="15" xr3:uid="{12E4137F-9CE4-5D4C-A51D-F22E9068CF90}" name="SAT" dataDxfId="15" totalsRowDxfId="14"/>
    <tableColumn id="16" xr3:uid="{6482ED45-ED9F-2945-B9B9-9B2212631217}" name="Diferencia" dataDxfId="13" totalsRowDxfId="12"/>
    <tableColumn id="17" xr3:uid="{B2081DA7-AA68-464E-92F3-DF6DFDBA0B5A}" name="Fecha de Emisión" dataDxfId="11" totalsRowDxfId="10"/>
    <tableColumn id="18" xr3:uid="{7DA3DB83-11F3-2744-A8F5-65A8B7665DCF}" name="Efecto del" dataDxfId="9" totalsRowDxfId="8"/>
    <tableColumn id="19" xr3:uid="{3B016FAD-1365-0240-81AF-AF561A743DEC}" name="Estatus de cancelación" dataDxfId="7" totalsRowDxfId="6"/>
    <tableColumn id="20" xr3:uid="{46371A47-B7C2-7840-BEB7-0ADC054973B7}" name="Estado del " dataDxfId="5" totalsRowDxfId="4"/>
    <tableColumn id="21" xr3:uid="{D3E3731B-CCEA-EE4E-93AE-1D5B9D5A6F19}" name="Estatus de Proceso " dataDxfId="3" totalsRowDxfId="2"/>
    <tableColumn id="22" xr3:uid="{0E1DD537-0F93-554F-BA08-350595BD5BFA}" name="Fecha de Proceso " dataDxfId="1" totalsRowDxfId="0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0A7D7A1-6A90-E54E-888D-A6DBA50C98E6}" name="Table114" displayName="Table114" ref="B4:V25" totalsRowCount="1" headerRowDxfId="539" dataDxfId="537" headerRowBorderDxfId="538">
  <autoFilter ref="B4:V24" xr:uid="{80A7D7A1-6A90-E54E-888D-A6DBA50C98E6}"/>
  <tableColumns count="21">
    <tableColumn id="1" xr3:uid="{061757CA-4AAD-364E-8A28-88213DAECDC0}" name="Folio Fiscal" dataDxfId="536" totalsRowDxfId="535"/>
    <tableColumn id="2" xr3:uid="{D27D378D-66BF-5E46-8F04-C5F5B79D595E}" name="Folio Fiscal2" dataDxfId="534" totalsRowDxfId="533"/>
    <tableColumn id="3" xr3:uid="{C2B1CDE0-AB6D-2240-8F17-01F04A816765}" name="Serie A" dataDxfId="532" totalsRowDxfId="531"/>
    <tableColumn id="4" xr3:uid="{39C43560-4F78-B343-84BF-222068550CC7}" name="Serie B" dataDxfId="530" totalsRowDxfId="529"/>
    <tableColumn id="5" xr3:uid="{9430922F-9028-6042-BA47-CC01B6B15AAC}" name="CP" dataDxfId="528" totalsRowDxfId="527"/>
    <tableColumn id="6" xr3:uid="{D483376D-40B1-5C47-8018-28E42217F27B}" name="RFC Receptor" dataDxfId="526" totalsRowDxfId="525"/>
    <tableColumn id="7" xr3:uid="{C134CC74-976A-0549-8B4A-C18DB87692B5}" name="Nombre o Razón Social del Receptor" dataDxfId="524" totalsRowDxfId="523"/>
    <tableColumn id="8" xr3:uid="{BFB2AF6B-4525-2E4C-9A83-2D1AC1CEFCC0}" name="Forma de Pago" dataDxfId="522" totalsRowDxfId="521"/>
    <tableColumn id="9" xr3:uid="{3E80989B-809D-6E45-9A4E-87E4DA2E281F}" name="Metodo de Pago" dataDxfId="520" totalsRowDxfId="519"/>
    <tableColumn id="10" xr3:uid="{5AF92B6A-2A6E-A049-9073-7D7D431DF0FB}" name="Uso del CFDI" dataDxfId="518" totalsRowDxfId="517"/>
    <tableColumn id="11" xr3:uid="{9BF5B4F7-544A-0D41-9F47-159E97E9B422}" name="Importe " totalsRowFunction="sum" dataDxfId="516" totalsRowDxfId="515" totalsRowCellStyle="Comma"/>
    <tableColumn id="13" xr3:uid="{5B7563F3-36D1-304D-BEFE-6002B2091528}" name="IVA" totalsRowFunction="sum" dataDxfId="514" totalsRowDxfId="513" totalsRowCellStyle="Comma">
      <calculatedColumnFormula>Table114[[#This Row],[Importe ]]*0.16</calculatedColumnFormula>
    </tableColumn>
    <tableColumn id="14" xr3:uid="{9764ED89-6947-CA49-B4DC-6C578A7485CD}" name="Total" totalsRowFunction="sum" dataDxfId="512" totalsRowDxfId="511" totalsRowCellStyle="Comma">
      <calculatedColumnFormula>Table114[[#This Row],[Importe ]]+Table114[[#This Row],[IVA]]</calculatedColumnFormula>
    </tableColumn>
    <tableColumn id="15" xr3:uid="{F10419B1-B592-DB49-8394-BA4A4EA4B5E2}" name="SAT" dataDxfId="510" totalsRowDxfId="509"/>
    <tableColumn id="16" xr3:uid="{52AFC33C-2A6B-B94E-ADED-A760EFDBC341}" name="Diferencia" dataDxfId="508" totalsRowDxfId="507"/>
    <tableColumn id="17" xr3:uid="{DDD2FBA2-1EDD-F742-9CA3-697677128BAE}" name="Fecha de Emisión" dataDxfId="506" totalsRowDxfId="505"/>
    <tableColumn id="18" xr3:uid="{E73F11F6-045F-0446-B272-8B58C89B60B0}" name="Efecto del" dataDxfId="504" totalsRowDxfId="503"/>
    <tableColumn id="19" xr3:uid="{6D13EF11-62ED-404C-BF93-AF79A2E1CCA2}" name="Estatus de cancelación" dataDxfId="502" totalsRowDxfId="501"/>
    <tableColumn id="20" xr3:uid="{027B03B3-103F-FC45-88BE-E8E2F68A8314}" name="Estado del " dataDxfId="500" totalsRowDxfId="499"/>
    <tableColumn id="21" xr3:uid="{A9947065-EFA7-3E4B-BC23-FE069B4EE5A3}" name="Estatus de Proceso " dataDxfId="498" totalsRowDxfId="497"/>
    <tableColumn id="22" xr3:uid="{E2726F59-7300-AD4E-ACE6-93151308DF65}" name="Fecha de Proceso " dataDxfId="496" totalsRowDxfId="49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85F2AA-CBA0-0E4A-9E5D-D0F4AF492A0E}" name="Table134" displayName="Table134" ref="B56:V77" totalsRowCount="1" headerRowDxfId="989" dataDxfId="987" headerRowBorderDxfId="988">
  <autoFilter ref="B56:V76" xr:uid="{3485F2AA-CBA0-0E4A-9E5D-D0F4AF492A0E}"/>
  <tableColumns count="21">
    <tableColumn id="1" xr3:uid="{5F32B60D-F4B9-AA40-A34A-D0A896A1BDF6}" name="Folio Fiscal" dataDxfId="986" totalsRowDxfId="985"/>
    <tableColumn id="2" xr3:uid="{E1BD9642-401E-194C-9B3E-F5AE8E12B80D}" name="Folio Fiscal2" dataDxfId="984" totalsRowDxfId="983"/>
    <tableColumn id="3" xr3:uid="{7F9A8AED-F896-7F42-ACE6-72214A97DFBC}" name="Serie A" dataDxfId="982" totalsRowDxfId="981"/>
    <tableColumn id="4" xr3:uid="{0E18A1AE-D570-5146-B29A-1626788CC7A2}" name="Serie B" dataDxfId="980" totalsRowDxfId="979"/>
    <tableColumn id="5" xr3:uid="{3A8A0B42-59D0-8E40-A238-0887DA96DCA5}" name="CP" dataDxfId="978" totalsRowDxfId="977"/>
    <tableColumn id="6" xr3:uid="{F75BA189-28F3-1A47-B5D4-2FD43DC78C8A}" name="RFC Receptor" dataDxfId="976" totalsRowDxfId="975"/>
    <tableColumn id="7" xr3:uid="{1D1E4688-E112-124D-8166-21E17D5402AD}" name="Nombre o Razón Social del Receptor" dataDxfId="974" totalsRowDxfId="973"/>
    <tableColumn id="8" xr3:uid="{A3E6936E-818E-194B-804B-5B7320DA1FE8}" name="Forma de Pago" dataDxfId="972" totalsRowDxfId="971"/>
    <tableColumn id="9" xr3:uid="{FD018B76-7724-2547-A9B5-3548E23AACAC}" name="Metodo de Pago" dataDxfId="970" totalsRowDxfId="969"/>
    <tableColumn id="10" xr3:uid="{A1F5573B-E4DA-4E4B-9205-B32DADAE8278}" name="Uso del CFDI" dataDxfId="968" totalsRowDxfId="967"/>
    <tableColumn id="11" xr3:uid="{45879C49-4F3E-6044-9444-0FCDDB124276}" name="Importe " totalsRowFunction="sum" dataDxfId="966" totalsRowDxfId="965" totalsRowCellStyle="Comma"/>
    <tableColumn id="13" xr3:uid="{5B6078EF-148F-9749-8AF4-000733B62AF3}" name="IVA" totalsRowFunction="sum" dataDxfId="964" totalsRowDxfId="963" totalsRowCellStyle="Comma">
      <calculatedColumnFormula>Table134[[#This Row],[Importe ]]*0.16</calculatedColumnFormula>
    </tableColumn>
    <tableColumn id="14" xr3:uid="{78CECDEB-F817-2B48-90F3-E844649821D6}" name="Total" totalsRowFunction="sum" dataDxfId="962" totalsRowDxfId="961" totalsRowCellStyle="Comma">
      <calculatedColumnFormula>Table134[[#This Row],[Importe ]]+Table134[[#This Row],[IVA]]</calculatedColumnFormula>
    </tableColumn>
    <tableColumn id="15" xr3:uid="{D3875287-B071-284B-9C30-605D54D42C86}" name="SAT" dataDxfId="960" totalsRowDxfId="959"/>
    <tableColumn id="16" xr3:uid="{50F2BED4-F468-B04A-9F2C-508A4BDED3E2}" name="Diferencia" dataDxfId="958" totalsRowDxfId="957"/>
    <tableColumn id="17" xr3:uid="{45744B72-550C-4A40-B923-D514DDCE72A5}" name="Fecha de Emisión" dataDxfId="956" totalsRowDxfId="955"/>
    <tableColumn id="18" xr3:uid="{7932A2DB-8915-2F4E-B05C-1504DC2D884F}" name="Efecto del" dataDxfId="954" totalsRowDxfId="953"/>
    <tableColumn id="19" xr3:uid="{98362248-67A0-9343-B7E1-048676F4FB3E}" name="Estatus de cancelación" dataDxfId="952" totalsRowDxfId="951"/>
    <tableColumn id="20" xr3:uid="{2339C02A-1C63-184F-941F-368CDDF2DB01}" name="Estado del " dataDxfId="950" totalsRowDxfId="949"/>
    <tableColumn id="21" xr3:uid="{705D0D24-73C6-414E-A04B-B5C7C9EEE885}" name="Estatus de Proceso " dataDxfId="948" totalsRowDxfId="947"/>
    <tableColumn id="22" xr3:uid="{59D3672C-FEDB-9948-9E76-1E008A7CFDFD}" name="Fecha de Proceso " dataDxfId="946" totalsRowDxfId="94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36DEA4-961F-8A4F-A6F5-34AFFADBC90C}" name="Table135" displayName="Table135" ref="B82:V103" totalsRowCount="1" headerRowDxfId="944" dataDxfId="942" headerRowBorderDxfId="943">
  <autoFilter ref="B82:V102" xr:uid="{0F36DEA4-961F-8A4F-A6F5-34AFFADBC90C}"/>
  <tableColumns count="21">
    <tableColumn id="1" xr3:uid="{C31D0C80-8DE6-AA42-AA75-6B0BFCE11160}" name="Folio Fiscal" dataDxfId="941" totalsRowDxfId="940"/>
    <tableColumn id="2" xr3:uid="{754BF7E8-F4F3-E343-BF36-086F0DD53032}" name="Folio Fiscal2" dataDxfId="939" totalsRowDxfId="938"/>
    <tableColumn id="3" xr3:uid="{A972707A-4FEA-D14E-A004-25C0335EDFCD}" name="Serie A" dataDxfId="937" totalsRowDxfId="936"/>
    <tableColumn id="4" xr3:uid="{804D40E1-9705-6943-9393-97EA13252C99}" name="Serie B" dataDxfId="935" totalsRowDxfId="934"/>
    <tableColumn id="5" xr3:uid="{EFAECA39-A96A-0347-A341-412137580CB5}" name="CP" dataDxfId="933" totalsRowDxfId="932"/>
    <tableColumn id="6" xr3:uid="{D7AA32A9-54A7-2A4B-8B04-A9330B23F11E}" name="RFC Receptor" dataDxfId="931" totalsRowDxfId="930"/>
    <tableColumn id="7" xr3:uid="{9CD4DC09-1C40-DE47-8E6F-E34EC26F433F}" name="Nombre o Razón Social del Receptor" dataDxfId="929" totalsRowDxfId="928"/>
    <tableColumn id="8" xr3:uid="{296E2E07-E4AE-5944-A80F-F0308FFCCF0B}" name="Forma de Pago" dataDxfId="927" totalsRowDxfId="926"/>
    <tableColumn id="9" xr3:uid="{7B21200C-8524-A542-8A12-83918D8D3443}" name="Metodo de Pago" dataDxfId="925" totalsRowDxfId="924"/>
    <tableColumn id="10" xr3:uid="{A144873A-82BE-5940-A69D-62E5C36A0B82}" name="Uso del CFDI" dataDxfId="923" totalsRowDxfId="922"/>
    <tableColumn id="11" xr3:uid="{8A84C780-185D-944E-9952-43F207580CEB}" name="Importe " totalsRowFunction="sum" dataDxfId="921" totalsRowDxfId="920" totalsRowCellStyle="Comma"/>
    <tableColumn id="13" xr3:uid="{A7AA1231-F5F8-0542-B7A1-D9221AF033B4}" name="IVA" totalsRowFunction="sum" dataDxfId="919" totalsRowDxfId="918" totalsRowCellStyle="Comma">
      <calculatedColumnFormula>Table135[[#This Row],[Importe ]]*0.16</calculatedColumnFormula>
    </tableColumn>
    <tableColumn id="14" xr3:uid="{488E02CA-B505-984C-8E16-28D217C362ED}" name="Total" totalsRowFunction="sum" dataDxfId="917" totalsRowDxfId="916" totalsRowCellStyle="Comma">
      <calculatedColumnFormula>Table135[[#This Row],[Importe ]]+Table135[[#This Row],[IVA]]</calculatedColumnFormula>
    </tableColumn>
    <tableColumn id="15" xr3:uid="{C0A76E2E-A1F7-E84E-8FC1-EBCC1E24B815}" name="SAT" dataDxfId="915" totalsRowDxfId="914"/>
    <tableColumn id="16" xr3:uid="{9865A395-25A5-DE42-943E-C46E07C9BB2C}" name="Diferencia" dataDxfId="913" totalsRowDxfId="912"/>
    <tableColumn id="17" xr3:uid="{EE263984-77AE-8F47-8835-67DD57AC3AF0}" name="Fecha de Emisión" dataDxfId="911" totalsRowDxfId="910"/>
    <tableColumn id="18" xr3:uid="{7ED65BF9-AFE4-E642-898C-7B209CE0F23C}" name="Efecto del" dataDxfId="909" totalsRowDxfId="908"/>
    <tableColumn id="19" xr3:uid="{360F371E-9B39-5440-B2CD-CE16CD7C2B21}" name="Estatus de cancelación" dataDxfId="907" totalsRowDxfId="906"/>
    <tableColumn id="20" xr3:uid="{5446472D-DAF9-A349-B9C4-B08D24133E97}" name="Estado del " dataDxfId="905" totalsRowDxfId="904"/>
    <tableColumn id="21" xr3:uid="{DFD45C85-96E0-804B-BCFA-E41F2D4AB8F8}" name="Estatus de Proceso " dataDxfId="903" totalsRowDxfId="902"/>
    <tableColumn id="22" xr3:uid="{3EDB004D-6659-8C45-B57D-2B5976419C47}" name="Fecha de Proceso " dataDxfId="901" totalsRowDxfId="90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B3F8B3-D7CB-E94C-AD3F-2BD69CDAA1A0}" name="Table136" displayName="Table136" ref="B108:V129" totalsRowCount="1" headerRowDxfId="899" dataDxfId="897" headerRowBorderDxfId="898">
  <autoFilter ref="B108:V128" xr:uid="{3FB3F8B3-D7CB-E94C-AD3F-2BD69CDAA1A0}"/>
  <tableColumns count="21">
    <tableColumn id="1" xr3:uid="{A89738FA-ED5B-5346-8C6B-F0250F2A4871}" name="Folio Fiscal" dataDxfId="896" totalsRowDxfId="895"/>
    <tableColumn id="2" xr3:uid="{724DC8DB-7A3D-6C41-8B16-34813FDB1512}" name="Folio Fiscal2" dataDxfId="894" totalsRowDxfId="893"/>
    <tableColumn id="3" xr3:uid="{FE5E3551-DB9F-414B-97FD-50A254E1070C}" name="Serie A" dataDxfId="892" totalsRowDxfId="891"/>
    <tableColumn id="4" xr3:uid="{C5BC6246-5118-7D41-B28B-95F83C5583E4}" name="Serie B" dataDxfId="890" totalsRowDxfId="889"/>
    <tableColumn id="5" xr3:uid="{A9487144-CA18-3C44-BFFC-18C10ADD201A}" name="CP" dataDxfId="888" totalsRowDxfId="887"/>
    <tableColumn id="6" xr3:uid="{537E927A-648E-6E41-8B86-7A54C0164D28}" name="RFC Receptor" dataDxfId="886" totalsRowDxfId="885"/>
    <tableColumn id="7" xr3:uid="{6373049C-D828-D14A-A66C-D6F25D1020F2}" name="Nombre o Razón Social del Receptor" dataDxfId="884" totalsRowDxfId="883"/>
    <tableColumn id="8" xr3:uid="{6850DEB9-F495-9946-8D38-84EF9F111E26}" name="Forma de Pago" dataDxfId="882" totalsRowDxfId="881"/>
    <tableColumn id="9" xr3:uid="{B18DE477-8E68-774C-AC0A-AA9CC440CBD0}" name="Metodo de Pago" dataDxfId="880" totalsRowDxfId="879"/>
    <tableColumn id="10" xr3:uid="{A8F933D1-F1DD-D549-ADA3-3C97EC455D5D}" name="Uso del CFDI" dataDxfId="878" totalsRowDxfId="877"/>
    <tableColumn id="11" xr3:uid="{5C6A33F4-0EF4-9C40-A9A1-C5B169EB9B1C}" name="Importe " totalsRowFunction="sum" dataDxfId="876" totalsRowDxfId="875" totalsRowCellStyle="Comma"/>
    <tableColumn id="13" xr3:uid="{44936877-7DB9-3E4C-AB8A-AFADA9747692}" name="IVA" totalsRowFunction="sum" dataDxfId="874" totalsRowDxfId="873" totalsRowCellStyle="Comma">
      <calculatedColumnFormula>Table136[[#This Row],[Importe ]]*0.16</calculatedColumnFormula>
    </tableColumn>
    <tableColumn id="14" xr3:uid="{8F9A67A3-F702-7240-8BDE-D0F25F2E4702}" name="Total" totalsRowFunction="sum" dataDxfId="872" totalsRowDxfId="871" totalsRowCellStyle="Comma">
      <calculatedColumnFormula>Table136[[#This Row],[Importe ]]+Table136[[#This Row],[IVA]]</calculatedColumnFormula>
    </tableColumn>
    <tableColumn id="15" xr3:uid="{A7F1DCB1-56D3-DC48-94A9-2E318C5FB935}" name="SAT" dataDxfId="870" totalsRowDxfId="869"/>
    <tableColumn id="16" xr3:uid="{42318451-A6B4-0D43-A7B8-9BCD173A5919}" name="Diferencia" dataDxfId="868" totalsRowDxfId="867"/>
    <tableColumn id="17" xr3:uid="{0A1FF9A8-A4CF-AF4A-B9B8-5CD0FED3D33B}" name="Fecha de Emisión" dataDxfId="866" totalsRowDxfId="865"/>
    <tableColumn id="18" xr3:uid="{2D69CEFD-675B-BB4F-B117-B0FFF155A705}" name="Efecto del" dataDxfId="864" totalsRowDxfId="863"/>
    <tableColumn id="19" xr3:uid="{BB647456-FFDC-4B46-9148-72ADA2954FD1}" name="Estatus de cancelación" dataDxfId="862" totalsRowDxfId="861"/>
    <tableColumn id="20" xr3:uid="{30193151-63C8-F741-9E34-7D7AD11243E8}" name="Estado del " dataDxfId="860" totalsRowDxfId="859"/>
    <tableColumn id="21" xr3:uid="{B19BE0C2-3D33-A94F-AA6B-C7EF65C339BF}" name="Estatus de Proceso " dataDxfId="858" totalsRowDxfId="857"/>
    <tableColumn id="22" xr3:uid="{4C6CD517-B02D-E04B-AA8D-27271C644175}" name="Fecha de Proceso " dataDxfId="856" totalsRowDxfId="855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E88B4D9-5447-4049-9F02-DBA47CF610DA}" name="Table137" displayName="Table137" ref="B134:V155" totalsRowCount="1" headerRowDxfId="854" dataDxfId="852" headerRowBorderDxfId="853">
  <autoFilter ref="B134:V154" xr:uid="{BE88B4D9-5447-4049-9F02-DBA47CF610DA}"/>
  <tableColumns count="21">
    <tableColumn id="1" xr3:uid="{E65F38AA-5A26-494C-8640-188188B4F58E}" name="Folio Fiscal" dataDxfId="851" totalsRowDxfId="850"/>
    <tableColumn id="2" xr3:uid="{2A3869B5-C85C-A345-83AC-8BA594F75321}" name="Folio Fiscal2" dataDxfId="849" totalsRowDxfId="848"/>
    <tableColumn id="3" xr3:uid="{4DB69A4B-DEC6-1E4E-B766-B17B93E17431}" name="Serie A" dataDxfId="847" totalsRowDxfId="846"/>
    <tableColumn id="4" xr3:uid="{0CD4466B-4F01-9247-9B51-16DE487E3CF2}" name="Serie B" dataDxfId="845" totalsRowDxfId="844"/>
    <tableColumn id="5" xr3:uid="{81664565-0DD0-7B44-804D-FE6B6E391D6F}" name="CP" dataDxfId="843" totalsRowDxfId="842"/>
    <tableColumn id="6" xr3:uid="{B2B28A0C-E743-6E44-96E0-ABC4E2240C47}" name="RFC Receptor" dataDxfId="841" totalsRowDxfId="840"/>
    <tableColumn id="7" xr3:uid="{AE029090-F40B-C144-BD51-553933420221}" name="Nombre o Razón Social del Receptor" dataDxfId="839" totalsRowDxfId="838"/>
    <tableColumn id="8" xr3:uid="{21B39E13-8568-E241-B8D2-1792D26D140F}" name="Forma de Pago" dataDxfId="837" totalsRowDxfId="836"/>
    <tableColumn id="9" xr3:uid="{01F738B1-D78D-B04A-8A5D-A9DB37168D9D}" name="Metodo de Pago" dataDxfId="835" totalsRowDxfId="834"/>
    <tableColumn id="10" xr3:uid="{72230C77-E8D5-2F40-BD2A-F07B8FEB9D96}" name="Uso del CFDI" dataDxfId="833" totalsRowDxfId="832"/>
    <tableColumn id="11" xr3:uid="{BE0FC274-612A-5942-B507-7BFB9F74C672}" name="Importe " totalsRowFunction="sum" dataDxfId="831" totalsRowDxfId="830" totalsRowCellStyle="Comma"/>
    <tableColumn id="13" xr3:uid="{CB88EE5F-35D3-474C-84A7-320FEBA277EF}" name="IVA" totalsRowFunction="sum" dataDxfId="829" totalsRowDxfId="828" totalsRowCellStyle="Comma">
      <calculatedColumnFormula>Table137[[#This Row],[Importe ]]*0.16</calculatedColumnFormula>
    </tableColumn>
    <tableColumn id="14" xr3:uid="{924EA4C7-8D2F-854F-AEE9-452C53B60138}" name="Total" totalsRowFunction="sum" dataDxfId="827" totalsRowDxfId="826" totalsRowCellStyle="Comma">
      <calculatedColumnFormula>Table137[[#This Row],[Importe ]]+Table137[[#This Row],[IVA]]</calculatedColumnFormula>
    </tableColumn>
    <tableColumn id="15" xr3:uid="{E863FE40-8907-A443-B72A-38D235AA5985}" name="SAT" dataDxfId="825" totalsRowDxfId="824"/>
    <tableColumn id="16" xr3:uid="{97A4ADF0-F0BF-EA46-857B-BFF36A9BFE5D}" name="Diferencia" dataDxfId="823" totalsRowDxfId="822"/>
    <tableColumn id="17" xr3:uid="{4EFA92B0-B02B-1049-9958-FEF020040056}" name="Fecha de Emisión" dataDxfId="821" totalsRowDxfId="820"/>
    <tableColumn id="18" xr3:uid="{A9B16AED-B1EC-3942-A76B-D5F7E14098AD}" name="Efecto del" dataDxfId="819" totalsRowDxfId="818"/>
    <tableColumn id="19" xr3:uid="{E7BF401A-0378-FA4D-8794-3832761094FB}" name="Estatus de cancelación" dataDxfId="817" totalsRowDxfId="816"/>
    <tableColumn id="20" xr3:uid="{86965308-A41E-A342-8F47-95FED5DB4936}" name="Estado del " dataDxfId="815" totalsRowDxfId="814"/>
    <tableColumn id="21" xr3:uid="{316851A6-CED3-114D-B940-83C59B0C318B}" name="Estatus de Proceso " dataDxfId="813" totalsRowDxfId="812"/>
    <tableColumn id="22" xr3:uid="{367FDA2C-751C-AE41-AF79-543F63D3C5CA}" name="Fecha de Proceso " dataDxfId="811" totalsRowDxfId="81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B1C530F-1B9C-C04D-8EA6-08252AC5752C}" name="Table138" displayName="Table138" ref="B160:V181" totalsRowCount="1" headerRowDxfId="809" dataDxfId="807" headerRowBorderDxfId="808">
  <autoFilter ref="B160:V180" xr:uid="{CB1C530F-1B9C-C04D-8EA6-08252AC5752C}"/>
  <tableColumns count="21">
    <tableColumn id="1" xr3:uid="{AD7D1E31-693D-AF4F-B808-2C7F758B48A6}" name="Folio Fiscal" dataDxfId="806" totalsRowDxfId="805"/>
    <tableColumn id="2" xr3:uid="{63AFBDF3-2103-C84C-8507-EAED22402957}" name="Folio Fiscal2" dataDxfId="804" totalsRowDxfId="803"/>
    <tableColumn id="3" xr3:uid="{13C40B45-C623-954A-A469-DEE7BB3B294D}" name="Serie A" dataDxfId="802" totalsRowDxfId="801"/>
    <tableColumn id="4" xr3:uid="{0331AE9D-9F26-D84F-A975-738AF26FAC79}" name="Serie B" dataDxfId="800" totalsRowDxfId="799"/>
    <tableColumn id="5" xr3:uid="{1824B101-0051-714E-A328-F60B22BF2250}" name="CP" dataDxfId="798" totalsRowDxfId="797"/>
    <tableColumn id="6" xr3:uid="{B9CE8447-126A-5C47-9E57-B953BDEDB501}" name="RFC Receptor" dataDxfId="796" totalsRowDxfId="795"/>
    <tableColumn id="7" xr3:uid="{5D3C2757-ADE1-894B-BD1D-A05F08A33CF0}" name="Nombre o Razón Social del Receptor" dataDxfId="794" totalsRowDxfId="793"/>
    <tableColumn id="8" xr3:uid="{DE10516B-55C9-1649-A277-19E472438B5E}" name="Forma de Pago" dataDxfId="792" totalsRowDxfId="791"/>
    <tableColumn id="9" xr3:uid="{C51AB480-9552-6B45-92B6-317535C6C7E0}" name="Metodo de Pago" dataDxfId="790" totalsRowDxfId="789"/>
    <tableColumn id="10" xr3:uid="{CF8D7821-8458-354A-83D9-47E303FADC0F}" name="Uso del CFDI" dataDxfId="788" totalsRowDxfId="787"/>
    <tableColumn id="11" xr3:uid="{C8931EC5-D160-BE49-AECE-E75AB79A0B0B}" name="Importe " totalsRowFunction="sum" dataDxfId="786" totalsRowDxfId="785" totalsRowCellStyle="Comma"/>
    <tableColumn id="13" xr3:uid="{C31AF7A8-6C02-B541-B7F1-971EC2DC172F}" name="IVA" totalsRowFunction="sum" dataDxfId="784" totalsRowDxfId="783" totalsRowCellStyle="Comma">
      <calculatedColumnFormula>Table138[[#This Row],[Importe ]]*0.16</calculatedColumnFormula>
    </tableColumn>
    <tableColumn id="14" xr3:uid="{3D43CBCD-8026-BD43-A908-1DB5B53CA5B1}" name="Total" totalsRowFunction="sum" dataDxfId="782" totalsRowDxfId="781" totalsRowCellStyle="Comma">
      <calculatedColumnFormula>Table138[[#This Row],[Importe ]]+Table138[[#This Row],[IVA]]</calculatedColumnFormula>
    </tableColumn>
    <tableColumn id="15" xr3:uid="{582A9901-7024-DE4B-97A8-02E76F38FAC8}" name="SAT" dataDxfId="780" totalsRowDxfId="779"/>
    <tableColumn id="16" xr3:uid="{435C6699-3F9F-1543-B0B3-C98A312FB6E5}" name="Diferencia" dataDxfId="778" totalsRowDxfId="777"/>
    <tableColumn id="17" xr3:uid="{E7765641-7F2C-9042-958F-458E06768A0C}" name="Fecha de Emisión" dataDxfId="776" totalsRowDxfId="775"/>
    <tableColumn id="18" xr3:uid="{A184109B-A5F2-524A-A424-198FAE09638A}" name="Efecto del" dataDxfId="774" totalsRowDxfId="773"/>
    <tableColumn id="19" xr3:uid="{95922B3E-B364-FC44-ADE4-4D544C4422B2}" name="Estatus de cancelación" dataDxfId="772" totalsRowDxfId="771"/>
    <tableColumn id="20" xr3:uid="{3A423C20-9C3B-5046-8214-F3F54CDA3342}" name="Estado del " dataDxfId="770" totalsRowDxfId="769"/>
    <tableColumn id="21" xr3:uid="{D101EC9D-481E-5044-AC2F-0AABEA0DAE2F}" name="Estatus de Proceso " dataDxfId="768" totalsRowDxfId="767"/>
    <tableColumn id="22" xr3:uid="{887DB8AE-D7C1-EB44-8B01-E4694E5184CC}" name="Fecha de Proceso " dataDxfId="766" totalsRowDxfId="76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E9A1E8-2A12-1442-AB88-FC53BEF56925}" name="Table139" displayName="Table139" ref="B186:V207" totalsRowCount="1" headerRowDxfId="764" dataDxfId="762" headerRowBorderDxfId="763">
  <autoFilter ref="B186:V206" xr:uid="{FAE9A1E8-2A12-1442-AB88-FC53BEF56925}"/>
  <tableColumns count="21">
    <tableColumn id="1" xr3:uid="{AC436B88-E5F2-8E4D-B74D-CC6BD8DF43A3}" name="Folio Fiscal" dataDxfId="761" totalsRowDxfId="760"/>
    <tableColumn id="2" xr3:uid="{C3A616F5-802B-CB40-8FE8-7857BE02EB37}" name="Folio Fiscal2" dataDxfId="759" totalsRowDxfId="758"/>
    <tableColumn id="3" xr3:uid="{4B6E93DC-E4CC-2049-ADA0-4CE11A0C2977}" name="Serie A" dataDxfId="757" totalsRowDxfId="756"/>
    <tableColumn id="4" xr3:uid="{01E942AB-3B8B-CA42-BC62-3353706114A6}" name="Serie B" dataDxfId="755" totalsRowDxfId="754"/>
    <tableColumn id="5" xr3:uid="{D97A4029-8E52-3D4D-A6ED-B66482B14B7D}" name="CP" dataDxfId="753" totalsRowDxfId="752"/>
    <tableColumn id="6" xr3:uid="{3E52098D-5417-0547-909B-82C32958F193}" name="RFC Receptor" dataDxfId="751" totalsRowDxfId="750"/>
    <tableColumn id="7" xr3:uid="{0EB3B073-D44D-1D4C-B7FF-0A7D96C34A43}" name="Nombre o Razón Social del Receptor" dataDxfId="749" totalsRowDxfId="748"/>
    <tableColumn id="8" xr3:uid="{8BDC25BC-CB26-1B41-8506-5F3337116E79}" name="Forma de Pago" dataDxfId="747" totalsRowDxfId="746"/>
    <tableColumn id="9" xr3:uid="{C4DC72BB-3C36-DF43-82AD-1306ED47CAB1}" name="Metodo de Pago" dataDxfId="745" totalsRowDxfId="744"/>
    <tableColumn id="10" xr3:uid="{CE93BAE2-7BD5-EF45-B515-5A75F407AE32}" name="Uso del CFDI" dataDxfId="743" totalsRowDxfId="742"/>
    <tableColumn id="11" xr3:uid="{8847AF32-C52A-B548-BC5E-717D6531F2FB}" name="Importe " totalsRowFunction="sum" dataDxfId="741" totalsRowDxfId="740" totalsRowCellStyle="Comma"/>
    <tableColumn id="13" xr3:uid="{23DF53CF-FAA1-B840-8160-B17871F4DCE7}" name="IVA" totalsRowFunction="sum" dataDxfId="739" totalsRowDxfId="738" totalsRowCellStyle="Comma">
      <calculatedColumnFormula>Table139[[#This Row],[Importe ]]*0.16</calculatedColumnFormula>
    </tableColumn>
    <tableColumn id="14" xr3:uid="{3EFFA7E0-A68B-EF47-BF36-8679DFDF8CAC}" name="Total" totalsRowFunction="sum" dataDxfId="737" totalsRowDxfId="736" totalsRowCellStyle="Comma">
      <calculatedColumnFormula>Table139[[#This Row],[Importe ]]+Table139[[#This Row],[IVA]]</calculatedColumnFormula>
    </tableColumn>
    <tableColumn id="15" xr3:uid="{7A6F62E5-BECD-2841-B812-34713FDDE28D}" name="SAT" dataDxfId="735" totalsRowDxfId="734"/>
    <tableColumn id="16" xr3:uid="{34CB875E-3B1E-8D4F-A287-2F7F6E2C2ECA}" name="Diferencia" dataDxfId="733" totalsRowDxfId="732"/>
    <tableColumn id="17" xr3:uid="{B959C481-0E29-2542-8089-365341C60E15}" name="Fecha de Emisión" dataDxfId="731" totalsRowDxfId="730"/>
    <tableColumn id="18" xr3:uid="{F1DB5AB2-08BD-FD43-A854-C2082E923E2B}" name="Efecto del" dataDxfId="729" totalsRowDxfId="728"/>
    <tableColumn id="19" xr3:uid="{955D8B35-AC8B-5D45-BDF4-DBC0F5CE86D2}" name="Estatus de cancelación" dataDxfId="727" totalsRowDxfId="726"/>
    <tableColumn id="20" xr3:uid="{8CB69750-1B51-D74C-B5FC-9C10E9994F59}" name="Estado del " dataDxfId="725" totalsRowDxfId="724"/>
    <tableColumn id="21" xr3:uid="{C9F838EF-CDEF-6148-8897-55F7C9DC4E65}" name="Estatus de Proceso " dataDxfId="723" totalsRowDxfId="722"/>
    <tableColumn id="22" xr3:uid="{857F677F-7353-9D4A-882B-27C8BD305474}" name="Fecha de Proceso " dataDxfId="721" totalsRowDxfId="72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B86FB79-A12C-214A-B29F-1C8CB336DC0A}" name="Table1310" displayName="Table1310" ref="B212:V233" totalsRowCount="1" headerRowDxfId="719" dataDxfId="717" headerRowBorderDxfId="718">
  <autoFilter ref="B212:V232" xr:uid="{EB86FB79-A12C-214A-B29F-1C8CB336DC0A}"/>
  <tableColumns count="21">
    <tableColumn id="1" xr3:uid="{65DA1256-4144-2F47-8B35-34C2BB2A7E3D}" name="Folio Fiscal" dataDxfId="716" totalsRowDxfId="715"/>
    <tableColumn id="2" xr3:uid="{2E91D816-A6D1-1747-A79E-5C63304739EC}" name="Folio Fiscal2" dataDxfId="714" totalsRowDxfId="713"/>
    <tableColumn id="3" xr3:uid="{9447F411-071A-214C-8317-437EBC664FB8}" name="Serie A" dataDxfId="712" totalsRowDxfId="711"/>
    <tableColumn id="4" xr3:uid="{5CCE4A83-3AEB-D14D-A829-A7E2569872DF}" name="Serie B" dataDxfId="710" totalsRowDxfId="709"/>
    <tableColumn id="5" xr3:uid="{03DCCF9B-820B-A14C-907C-4275BDC5D45B}" name="CP" dataDxfId="708" totalsRowDxfId="707"/>
    <tableColumn id="6" xr3:uid="{57C9B057-3907-3C4F-8D40-392ABDF7E146}" name="RFC Receptor" dataDxfId="706" totalsRowDxfId="705"/>
    <tableColumn id="7" xr3:uid="{64472169-CC2E-F54B-934F-ED780D5869AC}" name="Nombre o Razón Social del Receptor" dataDxfId="704" totalsRowDxfId="703"/>
    <tableColumn id="8" xr3:uid="{55586CDA-54DA-A149-AA1B-20A3AAA91441}" name="Forma de Pago" dataDxfId="702" totalsRowDxfId="701"/>
    <tableColumn id="9" xr3:uid="{90A7023B-195E-7345-97C9-BA5A5EE1DA6A}" name="Metodo de Pago" dataDxfId="700" totalsRowDxfId="699"/>
    <tableColumn id="10" xr3:uid="{A9F002F9-BD3A-D843-9324-18112651E3C4}" name="Uso del CFDI" dataDxfId="698" totalsRowDxfId="697"/>
    <tableColumn id="11" xr3:uid="{792D27EB-7F70-0A44-9D24-FF74CD10B564}" name="Importe " totalsRowFunction="sum" dataDxfId="696" totalsRowDxfId="695" totalsRowCellStyle="Comma"/>
    <tableColumn id="13" xr3:uid="{B3983BE4-FB04-B849-BBF6-4E44123D3C9A}" name="IVA" totalsRowFunction="sum" dataDxfId="694" totalsRowDxfId="693" totalsRowCellStyle="Comma">
      <calculatedColumnFormula>Table1310[[#This Row],[Importe ]]*0.16</calculatedColumnFormula>
    </tableColumn>
    <tableColumn id="14" xr3:uid="{FC506641-5C3C-6B41-8988-9227BB8944CA}" name="Total" totalsRowFunction="sum" dataDxfId="692" totalsRowDxfId="691" totalsRowCellStyle="Comma">
      <calculatedColumnFormula>Table1310[[#This Row],[Importe ]]+Table1310[[#This Row],[IVA]]</calculatedColumnFormula>
    </tableColumn>
    <tableColumn id="15" xr3:uid="{962C93CE-2E3C-6B4E-A212-C115C1C1E5BE}" name="SAT" dataDxfId="690" totalsRowDxfId="689"/>
    <tableColumn id="16" xr3:uid="{37C5F587-7955-D24E-9D2B-F1FD9BA6C927}" name="Diferencia" dataDxfId="688" totalsRowDxfId="687"/>
    <tableColumn id="17" xr3:uid="{1E333FBD-0C28-0E4E-ADDD-CBEDCC8EC41F}" name="Fecha de Emisión" dataDxfId="686" totalsRowDxfId="685"/>
    <tableColumn id="18" xr3:uid="{73D866BE-9867-4E41-A6CB-056DA5865153}" name="Efecto del" dataDxfId="684" totalsRowDxfId="683"/>
    <tableColumn id="19" xr3:uid="{BA9125B3-018C-634A-9684-44328300A982}" name="Estatus de cancelación" dataDxfId="682" totalsRowDxfId="681"/>
    <tableColumn id="20" xr3:uid="{1E82778A-FCE2-7E42-9A59-4A01876B5307}" name="Estado del " dataDxfId="680" totalsRowDxfId="679"/>
    <tableColumn id="21" xr3:uid="{16250E51-AE40-CA49-BE0A-89EC9491A36F}" name="Estatus de Proceso " dataDxfId="678" totalsRowDxfId="677"/>
    <tableColumn id="22" xr3:uid="{4AFDD18A-FCAC-AC4B-B178-6D0EFC52B5A5}" name="Fecha de Proceso " dataDxfId="676" totalsRowDxfId="67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12" Type="http://schemas.openxmlformats.org/officeDocument/2006/relationships/table" Target="../tables/table24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11" Type="http://schemas.openxmlformats.org/officeDocument/2006/relationships/table" Target="../tables/table23.xml"/><Relationship Id="rId5" Type="http://schemas.openxmlformats.org/officeDocument/2006/relationships/table" Target="../tables/table17.xml"/><Relationship Id="rId10" Type="http://schemas.openxmlformats.org/officeDocument/2006/relationships/table" Target="../tables/table22.xml"/><Relationship Id="rId4" Type="http://schemas.openxmlformats.org/officeDocument/2006/relationships/table" Target="../tables/table16.xml"/><Relationship Id="rId9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9366-9B02-DC40-8F28-2FCB242C0E27}">
  <dimension ref="A1:R117"/>
  <sheetViews>
    <sheetView topLeftCell="A23" workbookViewId="0">
      <selection activeCell="C53" sqref="C53"/>
    </sheetView>
  </sheetViews>
  <sheetFormatPr baseColWidth="10" defaultColWidth="9.1640625" defaultRowHeight="16" x14ac:dyDescent="0.2"/>
  <cols>
    <col min="1" max="1" width="11.33203125" bestFit="1" customWidth="1"/>
    <col min="2" max="2" width="5.5" customWidth="1"/>
    <col min="3" max="3" width="44.1640625" bestFit="1" customWidth="1"/>
    <col min="4" max="4" width="11.5" bestFit="1" customWidth="1"/>
    <col min="5" max="15" width="11.33203125" bestFit="1" customWidth="1"/>
    <col min="16" max="16" width="12.83203125" bestFit="1" customWidth="1"/>
    <col min="17" max="17" width="11.5" customWidth="1"/>
    <col min="18" max="18" width="11.83203125" bestFit="1" customWidth="1"/>
    <col min="19" max="257" width="11.5" customWidth="1"/>
  </cols>
  <sheetData>
    <row r="1" spans="1:18" ht="17" thickBot="1" x14ac:dyDescent="0.25"/>
    <row r="2" spans="1:18" x14ac:dyDescent="0.2">
      <c r="B2" s="199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1"/>
    </row>
    <row r="3" spans="1:18" ht="17" thickBot="1" x14ac:dyDescent="0.25">
      <c r="B3" s="202" t="s">
        <v>65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4"/>
    </row>
    <row r="4" spans="1:18" ht="17" thickBot="1" x14ac:dyDescent="0.25">
      <c r="B4" s="2"/>
      <c r="C4" s="1" t="s">
        <v>0</v>
      </c>
      <c r="D4" s="3" t="s">
        <v>1</v>
      </c>
      <c r="E4" s="3" t="s">
        <v>2</v>
      </c>
      <c r="F4" s="4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5" t="s">
        <v>12</v>
      </c>
    </row>
    <row r="5" spans="1:18" x14ac:dyDescent="0.2">
      <c r="B5" s="6"/>
      <c r="C5" s="7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10"/>
    </row>
    <row r="6" spans="1:18" x14ac:dyDescent="0.2">
      <c r="B6" s="205" t="s">
        <v>13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7"/>
    </row>
    <row r="7" spans="1:18" x14ac:dyDescent="0.2">
      <c r="B7" s="11"/>
      <c r="C7" s="12"/>
      <c r="D7" s="13"/>
      <c r="E7" s="13"/>
      <c r="F7" s="14"/>
      <c r="G7" s="13"/>
      <c r="H7" s="13"/>
      <c r="I7" s="13"/>
      <c r="J7" s="13"/>
      <c r="K7" s="13"/>
      <c r="L7" s="13"/>
      <c r="M7" s="13"/>
      <c r="N7" s="13"/>
      <c r="O7" s="15"/>
    </row>
    <row r="8" spans="1:18" x14ac:dyDescent="0.2">
      <c r="B8" s="11"/>
      <c r="C8" s="16" t="s">
        <v>14</v>
      </c>
      <c r="D8" s="43">
        <v>0</v>
      </c>
      <c r="E8" s="91">
        <f>+D10</f>
        <v>0</v>
      </c>
      <c r="F8" s="44">
        <f t="shared" ref="F8:O8" si="0">+E10</f>
        <v>0</v>
      </c>
      <c r="G8" s="91">
        <f t="shared" si="0"/>
        <v>0</v>
      </c>
      <c r="H8" s="91">
        <f t="shared" si="0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1">
        <f t="shared" si="0"/>
        <v>0</v>
      </c>
      <c r="M8" s="91">
        <f t="shared" si="0"/>
        <v>0</v>
      </c>
      <c r="N8" s="91">
        <f t="shared" si="0"/>
        <v>0</v>
      </c>
      <c r="O8" s="92">
        <f t="shared" si="0"/>
        <v>0</v>
      </c>
    </row>
    <row r="9" spans="1:18" x14ac:dyDescent="0.2">
      <c r="B9" s="11"/>
      <c r="C9" s="17" t="s">
        <v>15</v>
      </c>
      <c r="D9" s="93">
        <f>Table1[[#Totals],[Importe ]]</f>
        <v>0</v>
      </c>
      <c r="E9" s="93">
        <f>Table13[[#Totals],[Importe ]]</f>
        <v>0</v>
      </c>
      <c r="F9" s="93">
        <f>Table134[[#Totals],[Importe ]]</f>
        <v>0</v>
      </c>
      <c r="G9" s="93">
        <f>Table135[[#Totals],[Importe ]]</f>
        <v>0</v>
      </c>
      <c r="H9" s="93">
        <f>Table136[[#Totals],[Importe ]]</f>
        <v>0</v>
      </c>
      <c r="I9" s="93">
        <f>Table137[[#Totals],[Importe ]]</f>
        <v>0</v>
      </c>
      <c r="J9" s="93">
        <f>Table138[[#Totals],[Importe ]]</f>
        <v>0</v>
      </c>
      <c r="K9" s="94">
        <f>Table139[[#Totals],[Importe ]]</f>
        <v>0</v>
      </c>
      <c r="L9" s="94">
        <f>Table1310[[#Totals],[Importe ]]</f>
        <v>0</v>
      </c>
      <c r="M9" s="94">
        <f>Table1311[[#Totals],[Importe ]]</f>
        <v>0</v>
      </c>
      <c r="N9" s="94">
        <f>Table1312[[#Totals],[Importe ]]</f>
        <v>0</v>
      </c>
      <c r="O9" s="18">
        <f>Table1313[[#Totals],[Importe ]]</f>
        <v>0</v>
      </c>
    </row>
    <row r="10" spans="1:18" x14ac:dyDescent="0.2">
      <c r="B10" s="19" t="s">
        <v>16</v>
      </c>
      <c r="C10" s="20" t="s">
        <v>17</v>
      </c>
      <c r="D10" s="23">
        <f>SUM(D8:D9)</f>
        <v>0</v>
      </c>
      <c r="E10" s="23">
        <f t="shared" ref="E10:O10" si="1">SUM(E8:E9)</f>
        <v>0</v>
      </c>
      <c r="F10" s="23">
        <f t="shared" si="1"/>
        <v>0</v>
      </c>
      <c r="G10" s="23">
        <f t="shared" si="1"/>
        <v>0</v>
      </c>
      <c r="H10" s="23">
        <f t="shared" si="1"/>
        <v>0</v>
      </c>
      <c r="I10" s="23">
        <f t="shared" si="1"/>
        <v>0</v>
      </c>
      <c r="J10" s="23">
        <f t="shared" si="1"/>
        <v>0</v>
      </c>
      <c r="K10" s="23">
        <f t="shared" si="1"/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21">
        <f t="shared" si="1"/>
        <v>0</v>
      </c>
      <c r="P10" s="22"/>
      <c r="Q10" s="22"/>
      <c r="R10" s="22"/>
    </row>
    <row r="11" spans="1:18" x14ac:dyDescent="0.2">
      <c r="B11" s="19"/>
      <c r="C11" s="2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1"/>
      <c r="P11" s="22"/>
      <c r="Q11" s="22"/>
      <c r="R11" s="22"/>
    </row>
    <row r="12" spans="1:18" x14ac:dyDescent="0.2">
      <c r="B12" s="205" t="s">
        <v>18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7"/>
      <c r="P12" s="22"/>
      <c r="Q12" s="22"/>
      <c r="R12" s="22"/>
    </row>
    <row r="13" spans="1:18" x14ac:dyDescent="0.2">
      <c r="B13" s="11"/>
      <c r="C13" s="2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1"/>
      <c r="P13" s="22"/>
      <c r="Q13" s="22"/>
      <c r="R13" s="22"/>
    </row>
    <row r="14" spans="1:18" x14ac:dyDescent="0.2">
      <c r="A14" s="24">
        <f>+E14+E17</f>
        <v>0</v>
      </c>
      <c r="B14" s="11"/>
      <c r="C14" s="16" t="s">
        <v>19</v>
      </c>
      <c r="D14" s="44">
        <v>0</v>
      </c>
      <c r="E14" s="44">
        <f>+D19</f>
        <v>0</v>
      </c>
      <c r="F14" s="44">
        <f t="shared" ref="F14:O14" si="2">+E19</f>
        <v>0</v>
      </c>
      <c r="G14" s="44">
        <f t="shared" si="2"/>
        <v>0</v>
      </c>
      <c r="H14" s="44">
        <f t="shared" si="2"/>
        <v>0</v>
      </c>
      <c r="I14" s="44">
        <f t="shared" si="2"/>
        <v>0</v>
      </c>
      <c r="J14" s="91">
        <f t="shared" si="2"/>
        <v>0</v>
      </c>
      <c r="K14" s="91">
        <f t="shared" si="2"/>
        <v>0</v>
      </c>
      <c r="L14" s="91">
        <f t="shared" si="2"/>
        <v>0</v>
      </c>
      <c r="M14" s="91">
        <f t="shared" si="2"/>
        <v>0</v>
      </c>
      <c r="N14" s="91">
        <f>+M19</f>
        <v>0</v>
      </c>
      <c r="O14" s="92">
        <f t="shared" si="2"/>
        <v>0</v>
      </c>
      <c r="P14" s="22"/>
      <c r="Q14" s="22"/>
      <c r="R14" s="22"/>
    </row>
    <row r="15" spans="1:18" x14ac:dyDescent="0.2">
      <c r="B15" s="11"/>
      <c r="C15" s="16"/>
      <c r="D15" s="44"/>
      <c r="E15" s="44"/>
      <c r="F15" s="44"/>
      <c r="G15" s="44"/>
      <c r="H15" s="44"/>
      <c r="I15" s="44"/>
      <c r="J15" s="91"/>
      <c r="K15" s="91"/>
      <c r="L15" s="91"/>
      <c r="M15" s="91"/>
      <c r="N15" s="91"/>
      <c r="O15" s="92"/>
      <c r="P15" s="22"/>
      <c r="Q15" s="22"/>
      <c r="R15" s="22"/>
    </row>
    <row r="16" spans="1:18" x14ac:dyDescent="0.2">
      <c r="B16" s="11"/>
      <c r="C16" s="17" t="s">
        <v>20</v>
      </c>
      <c r="D16" s="26">
        <f>Table114[[#Totals],[Importe ]]</f>
        <v>0</v>
      </c>
      <c r="E16" s="26">
        <f>Table1315[[#Totals],[Importe ]]</f>
        <v>0</v>
      </c>
      <c r="F16" s="26">
        <f>Table13416[[#Totals],[Importe ]]</f>
        <v>0</v>
      </c>
      <c r="G16" s="26">
        <f>Table13517[[#Totals],[Importe ]]</f>
        <v>0</v>
      </c>
      <c r="H16" s="26">
        <f>Table13618[[#Totals],[Importe ]]</f>
        <v>0</v>
      </c>
      <c r="I16" s="26">
        <f>Table13719[[#Totals],[Importe ]]</f>
        <v>0</v>
      </c>
      <c r="J16" s="26">
        <f>Table13820[[#Totals],[Importe ]]</f>
        <v>0</v>
      </c>
      <c r="K16" s="23">
        <f>Table13921[[#Totals],[Importe ]]</f>
        <v>0</v>
      </c>
      <c r="L16" s="23">
        <f>Table131022[[#Totals],[Importe ]]</f>
        <v>0</v>
      </c>
      <c r="M16" s="23">
        <f>Table131123[[#Totals],[Importe ]]</f>
        <v>0</v>
      </c>
      <c r="N16" s="23">
        <f>Table131224[[#Totals],[Importe ]]</f>
        <v>0</v>
      </c>
      <c r="O16" s="21">
        <f>Table131325[[#Totals],[Importe ]]</f>
        <v>0</v>
      </c>
      <c r="P16" s="22"/>
      <c r="Q16" s="22"/>
      <c r="R16" s="22"/>
    </row>
    <row r="17" spans="2:18" x14ac:dyDescent="0.2">
      <c r="B17" s="11"/>
      <c r="C17" s="17"/>
      <c r="D17" s="26">
        <f t="shared" ref="D17:O17" si="3">SUM(D16:D16)</f>
        <v>0</v>
      </c>
      <c r="E17" s="26">
        <f t="shared" si="3"/>
        <v>0</v>
      </c>
      <c r="F17" s="26">
        <f t="shared" si="3"/>
        <v>0</v>
      </c>
      <c r="G17" s="26">
        <f t="shared" si="3"/>
        <v>0</v>
      </c>
      <c r="H17" s="26">
        <f t="shared" si="3"/>
        <v>0</v>
      </c>
      <c r="I17" s="26">
        <f t="shared" si="3"/>
        <v>0</v>
      </c>
      <c r="J17" s="26">
        <f t="shared" si="3"/>
        <v>0</v>
      </c>
      <c r="K17" s="26">
        <f t="shared" si="3"/>
        <v>0</v>
      </c>
      <c r="L17" s="26">
        <f t="shared" si="3"/>
        <v>0</v>
      </c>
      <c r="M17" s="26">
        <f t="shared" si="3"/>
        <v>0</v>
      </c>
      <c r="N17" s="26">
        <f t="shared" si="3"/>
        <v>0</v>
      </c>
      <c r="O17" s="25">
        <f t="shared" si="3"/>
        <v>0</v>
      </c>
      <c r="P17" s="22"/>
      <c r="Q17" s="22"/>
      <c r="R17" s="22"/>
    </row>
    <row r="18" spans="2:18" x14ac:dyDescent="0.2">
      <c r="B18" s="11"/>
      <c r="C18" s="17"/>
      <c r="D18" s="26"/>
      <c r="E18" s="26"/>
      <c r="F18" s="26"/>
      <c r="G18" s="26"/>
      <c r="H18" s="26"/>
      <c r="I18" s="26"/>
      <c r="J18" s="26"/>
      <c r="K18" s="23"/>
      <c r="L18" s="23"/>
      <c r="M18" s="23"/>
      <c r="N18" s="23"/>
      <c r="O18" s="21"/>
      <c r="P18" s="22"/>
      <c r="Q18" s="22"/>
      <c r="R18" s="22"/>
    </row>
    <row r="19" spans="2:18" x14ac:dyDescent="0.2">
      <c r="B19" s="19" t="s">
        <v>22</v>
      </c>
      <c r="C19" s="20" t="s">
        <v>23</v>
      </c>
      <c r="D19" s="23">
        <f t="shared" ref="D19:O19" si="4">+D14+D17</f>
        <v>0</v>
      </c>
      <c r="E19" s="23">
        <f t="shared" si="4"/>
        <v>0</v>
      </c>
      <c r="F19" s="23">
        <f t="shared" si="4"/>
        <v>0</v>
      </c>
      <c r="G19" s="23">
        <f t="shared" si="4"/>
        <v>0</v>
      </c>
      <c r="H19" s="23">
        <f t="shared" si="4"/>
        <v>0</v>
      </c>
      <c r="I19" s="23">
        <f t="shared" si="4"/>
        <v>0</v>
      </c>
      <c r="J19" s="23">
        <f t="shared" si="4"/>
        <v>0</v>
      </c>
      <c r="K19" s="23">
        <f t="shared" si="4"/>
        <v>0</v>
      </c>
      <c r="L19" s="23">
        <f t="shared" si="4"/>
        <v>0</v>
      </c>
      <c r="M19" s="23">
        <f t="shared" si="4"/>
        <v>0</v>
      </c>
      <c r="N19" s="23">
        <f t="shared" si="4"/>
        <v>0</v>
      </c>
      <c r="O19" s="21">
        <f t="shared" si="4"/>
        <v>0</v>
      </c>
      <c r="P19" s="22"/>
      <c r="Q19" s="22"/>
      <c r="R19" s="22"/>
    </row>
    <row r="20" spans="2:18" x14ac:dyDescent="0.2">
      <c r="B20" s="19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/>
      <c r="P20" s="22"/>
      <c r="Q20" s="22"/>
      <c r="R20" s="22"/>
    </row>
    <row r="21" spans="2:18" x14ac:dyDescent="0.2">
      <c r="B21" s="27"/>
      <c r="C21" s="28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30"/>
      <c r="P21" s="22"/>
      <c r="Q21" s="22"/>
      <c r="R21" s="22"/>
    </row>
    <row r="22" spans="2:18" x14ac:dyDescent="0.2">
      <c r="B22" s="11"/>
      <c r="C22" s="20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/>
      <c r="P22" s="22"/>
      <c r="Q22" s="22"/>
      <c r="R22" s="22"/>
    </row>
    <row r="23" spans="2:18" x14ac:dyDescent="0.2">
      <c r="B23" s="19" t="s">
        <v>22</v>
      </c>
      <c r="C23" s="12" t="s">
        <v>24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1"/>
      <c r="P23" s="32"/>
      <c r="Q23" s="32"/>
      <c r="R23" s="22"/>
    </row>
    <row r="24" spans="2:18" x14ac:dyDescent="0.2">
      <c r="B24" s="11"/>
      <c r="C24" s="16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1"/>
      <c r="P24" s="32"/>
      <c r="Q24" s="32"/>
    </row>
    <row r="25" spans="2:18" x14ac:dyDescent="0.2">
      <c r="B25" s="19" t="s">
        <v>22</v>
      </c>
      <c r="C25" s="34" t="s">
        <v>25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5"/>
      <c r="P25" s="32"/>
      <c r="Q25" s="32"/>
    </row>
    <row r="26" spans="2:18" x14ac:dyDescent="0.2">
      <c r="B26" s="11"/>
      <c r="C26" s="16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1"/>
      <c r="P26" s="32"/>
      <c r="Q26" s="32"/>
    </row>
    <row r="27" spans="2:18" x14ac:dyDescent="0.2">
      <c r="B27" s="19" t="s">
        <v>26</v>
      </c>
      <c r="C27" s="20" t="s">
        <v>27</v>
      </c>
      <c r="D27" s="44">
        <f t="shared" ref="D27:O27" si="5">+IF(D10&gt;D19+D23+D25,+D10-D19-D23-D25,0)</f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44">
        <f t="shared" si="5"/>
        <v>0</v>
      </c>
      <c r="I27" s="44">
        <f t="shared" si="5"/>
        <v>0</v>
      </c>
      <c r="J27" s="44">
        <f t="shared" si="5"/>
        <v>0</v>
      </c>
      <c r="K27" s="44">
        <f t="shared" si="5"/>
        <v>0</v>
      </c>
      <c r="L27" s="44">
        <f t="shared" si="5"/>
        <v>0</v>
      </c>
      <c r="M27" s="44">
        <f t="shared" si="5"/>
        <v>0</v>
      </c>
      <c r="N27" s="44">
        <f t="shared" si="5"/>
        <v>0</v>
      </c>
      <c r="O27" s="36">
        <f t="shared" si="5"/>
        <v>0</v>
      </c>
      <c r="P27" s="32"/>
      <c r="Q27" s="32"/>
    </row>
    <row r="28" spans="2:18" x14ac:dyDescent="0.2">
      <c r="B28" s="11"/>
      <c r="C28" s="16"/>
      <c r="D28" s="37"/>
      <c r="E28" s="37"/>
      <c r="F28" s="33"/>
      <c r="G28" s="37"/>
      <c r="H28" s="37"/>
      <c r="I28" s="37"/>
      <c r="J28" s="37"/>
      <c r="K28" s="37"/>
      <c r="L28" s="37"/>
      <c r="M28" s="37"/>
      <c r="N28" s="37"/>
      <c r="O28" s="38"/>
    </row>
    <row r="29" spans="2:18" x14ac:dyDescent="0.2">
      <c r="B29" s="19" t="s">
        <v>28</v>
      </c>
      <c r="C29" s="16" t="s">
        <v>29</v>
      </c>
      <c r="D29" s="33">
        <v>0.3</v>
      </c>
      <c r="E29" s="33">
        <v>0.3</v>
      </c>
      <c r="F29" s="33">
        <v>0.3</v>
      </c>
      <c r="G29" s="33">
        <v>0.3</v>
      </c>
      <c r="H29" s="33">
        <v>0.3</v>
      </c>
      <c r="I29" s="33">
        <v>0.3</v>
      </c>
      <c r="J29" s="33">
        <v>0.3</v>
      </c>
      <c r="K29" s="33">
        <v>0.3</v>
      </c>
      <c r="L29" s="33">
        <v>0.3</v>
      </c>
      <c r="M29" s="33">
        <v>0.3</v>
      </c>
      <c r="N29" s="33">
        <v>0.3</v>
      </c>
      <c r="O29" s="31">
        <v>0.3</v>
      </c>
    </row>
    <row r="30" spans="2:18" x14ac:dyDescent="0.2">
      <c r="B30" s="11"/>
      <c r="C30" s="12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5"/>
    </row>
    <row r="31" spans="2:18" x14ac:dyDescent="0.2">
      <c r="B31" s="19" t="s">
        <v>26</v>
      </c>
      <c r="C31" s="40" t="s">
        <v>30</v>
      </c>
      <c r="D31" s="44">
        <f>+D27*D29</f>
        <v>0</v>
      </c>
      <c r="E31" s="44">
        <f>+E27*E29</f>
        <v>0</v>
      </c>
      <c r="F31" s="44">
        <f t="shared" ref="F31:O31" si="6">+F27*F29</f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  <c r="J31" s="44">
        <f t="shared" si="6"/>
        <v>0</v>
      </c>
      <c r="K31" s="44">
        <f t="shared" si="6"/>
        <v>0</v>
      </c>
      <c r="L31" s="24">
        <f t="shared" si="6"/>
        <v>0</v>
      </c>
      <c r="M31" s="24">
        <f>+M27*M29</f>
        <v>0</v>
      </c>
      <c r="N31" s="24">
        <f t="shared" si="6"/>
        <v>0</v>
      </c>
      <c r="O31" s="95">
        <f t="shared" si="6"/>
        <v>0</v>
      </c>
    </row>
    <row r="32" spans="2:18" x14ac:dyDescent="0.2">
      <c r="B32" s="11"/>
      <c r="C32" s="40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1"/>
    </row>
    <row r="33" spans="2:18" x14ac:dyDescent="0.2">
      <c r="B33" s="19" t="s">
        <v>22</v>
      </c>
      <c r="C33" s="40" t="s">
        <v>31</v>
      </c>
      <c r="D33" s="24">
        <v>0</v>
      </c>
      <c r="E33" s="96">
        <f>+D38</f>
        <v>0</v>
      </c>
      <c r="F33" s="96">
        <f>SUM(D38:E38)</f>
        <v>0</v>
      </c>
      <c r="G33" s="96">
        <f>SUM(D38:F38)</f>
        <v>0</v>
      </c>
      <c r="H33" s="24">
        <f>SUM(D38:G38)</f>
        <v>0</v>
      </c>
      <c r="I33" s="96">
        <f>SUM(D38:H38)</f>
        <v>0</v>
      </c>
      <c r="J33" s="96">
        <f>SUM(D38:I38)</f>
        <v>0</v>
      </c>
      <c r="K33" s="96">
        <f>SUM(D38:J38)</f>
        <v>0</v>
      </c>
      <c r="L33" s="96">
        <f>SUM(D38:K38)</f>
        <v>0</v>
      </c>
      <c r="M33" s="96">
        <f>SUM(D38:L38)</f>
        <v>0</v>
      </c>
      <c r="N33" s="96">
        <f>SUM(D38:M38)</f>
        <v>0</v>
      </c>
      <c r="O33" s="97">
        <f>SUM(D38:N38)</f>
        <v>0</v>
      </c>
      <c r="P33" s="22"/>
      <c r="Q33" s="22"/>
      <c r="R33" s="22"/>
    </row>
    <row r="34" spans="2:18" x14ac:dyDescent="0.2">
      <c r="B34" s="11"/>
      <c r="C34" s="41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1"/>
    </row>
    <row r="35" spans="2:18" x14ac:dyDescent="0.2">
      <c r="B35" s="19" t="s">
        <v>22</v>
      </c>
      <c r="C35" s="42" t="s">
        <v>32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1"/>
    </row>
    <row r="36" spans="2:18" x14ac:dyDescent="0.2">
      <c r="B36" s="11"/>
      <c r="C36" s="40" t="s">
        <v>33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5"/>
    </row>
    <row r="37" spans="2:18" x14ac:dyDescent="0.2">
      <c r="B37" s="11"/>
      <c r="C37" s="41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1"/>
    </row>
    <row r="38" spans="2:18" s="90" customFormat="1" x14ac:dyDescent="0.2">
      <c r="B38" s="19" t="s">
        <v>26</v>
      </c>
      <c r="C38" s="37" t="s">
        <v>34</v>
      </c>
      <c r="D38" s="33">
        <f t="shared" ref="D38:G38" si="7">+IF(D31&gt;D33+D35,+D31-D33-D35,0)</f>
        <v>0</v>
      </c>
      <c r="E38" s="33">
        <f t="shared" si="7"/>
        <v>0</v>
      </c>
      <c r="F38" s="33">
        <f t="shared" si="7"/>
        <v>0</v>
      </c>
      <c r="G38" s="33">
        <f t="shared" si="7"/>
        <v>0</v>
      </c>
      <c r="H38" s="33">
        <f>+IF(H31&gt;H33+H35,+H31-H33-H35,0)</f>
        <v>0</v>
      </c>
      <c r="I38" s="33">
        <f t="shared" ref="I38:O38" si="8">+IF(I31&gt;I33+I35,+I31-I33-I35,0)</f>
        <v>0</v>
      </c>
      <c r="J38" s="33">
        <f t="shared" si="8"/>
        <v>0</v>
      </c>
      <c r="K38" s="33">
        <f t="shared" si="8"/>
        <v>0</v>
      </c>
      <c r="L38" s="33">
        <f t="shared" si="8"/>
        <v>0</v>
      </c>
      <c r="M38" s="33">
        <f t="shared" si="8"/>
        <v>0</v>
      </c>
      <c r="N38" s="33">
        <f t="shared" si="8"/>
        <v>0</v>
      </c>
      <c r="O38" s="33">
        <f t="shared" si="8"/>
        <v>0</v>
      </c>
    </row>
    <row r="39" spans="2:18" x14ac:dyDescent="0.2">
      <c r="B39" s="19"/>
      <c r="C39" s="37"/>
      <c r="D39" s="43"/>
      <c r="E39" s="43"/>
      <c r="F39" s="44"/>
      <c r="G39" s="44"/>
      <c r="H39" s="44"/>
      <c r="I39" s="43"/>
      <c r="J39" s="43"/>
      <c r="K39" s="43"/>
      <c r="L39" s="43"/>
      <c r="M39" s="43"/>
      <c r="N39" s="43"/>
      <c r="O39" s="45"/>
    </row>
    <row r="40" spans="2:18" ht="17" thickBot="1" x14ac:dyDescent="0.25">
      <c r="B40" s="46"/>
      <c r="C40" s="47"/>
      <c r="D40" s="48" t="s">
        <v>1</v>
      </c>
      <c r="E40" s="48" t="s">
        <v>2</v>
      </c>
      <c r="F40" s="49" t="s">
        <v>3</v>
      </c>
      <c r="G40" s="48" t="s">
        <v>4</v>
      </c>
      <c r="H40" s="48" t="s">
        <v>5</v>
      </c>
      <c r="I40" s="48" t="s">
        <v>6</v>
      </c>
      <c r="J40" s="48" t="s">
        <v>7</v>
      </c>
      <c r="K40" s="48" t="s">
        <v>8</v>
      </c>
      <c r="L40" s="48" t="s">
        <v>9</v>
      </c>
      <c r="M40" s="48" t="s">
        <v>10</v>
      </c>
      <c r="N40" s="48" t="s">
        <v>11</v>
      </c>
      <c r="O40" s="50" t="s">
        <v>12</v>
      </c>
    </row>
    <row r="41" spans="2:18" x14ac:dyDescent="0.2">
      <c r="C41" s="12"/>
      <c r="D41" s="51"/>
      <c r="E41" s="51"/>
      <c r="F41" s="52"/>
      <c r="G41" s="51"/>
      <c r="H41" s="51"/>
      <c r="I41" s="51"/>
      <c r="J41" s="51"/>
      <c r="K41" s="51"/>
      <c r="L41" s="51"/>
      <c r="M41" s="51"/>
      <c r="N41" s="51"/>
      <c r="O41" s="51"/>
    </row>
    <row r="98" spans="3:15" ht="17" thickBot="1" x14ac:dyDescent="0.25">
      <c r="D98" s="54"/>
      <c r="E98" s="54"/>
      <c r="F98" s="54"/>
      <c r="G98" s="54"/>
      <c r="H98" s="54"/>
      <c r="I98" s="54"/>
      <c r="J98" s="54"/>
      <c r="K98" s="54"/>
      <c r="L98" s="55"/>
      <c r="M98" s="54"/>
      <c r="N98" s="54"/>
      <c r="O98" s="54"/>
    </row>
    <row r="99" spans="3:15" x14ac:dyDescent="0.2">
      <c r="C99" s="208" t="s">
        <v>49</v>
      </c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10"/>
    </row>
    <row r="100" spans="3:15" ht="17" thickBot="1" x14ac:dyDescent="0.25">
      <c r="C100" s="196" t="s">
        <v>50</v>
      </c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8"/>
    </row>
    <row r="101" spans="3:15" ht="17" thickBot="1" x14ac:dyDescent="0.25">
      <c r="C101" s="58" t="s">
        <v>0</v>
      </c>
      <c r="D101" s="58" t="s">
        <v>36</v>
      </c>
      <c r="E101" s="58" t="s">
        <v>37</v>
      </c>
      <c r="F101" s="58" t="s">
        <v>38</v>
      </c>
      <c r="G101" s="58" t="s">
        <v>39</v>
      </c>
      <c r="H101" s="58" t="s">
        <v>40</v>
      </c>
      <c r="I101" s="58" t="s">
        <v>41</v>
      </c>
      <c r="J101" s="59" t="s">
        <v>42</v>
      </c>
      <c r="K101" s="58" t="s">
        <v>43</v>
      </c>
      <c r="L101" s="60" t="s">
        <v>44</v>
      </c>
      <c r="M101" s="60" t="s">
        <v>45</v>
      </c>
      <c r="N101" s="60" t="s">
        <v>46</v>
      </c>
      <c r="O101" s="60" t="s">
        <v>47</v>
      </c>
    </row>
    <row r="102" spans="3:15" x14ac:dyDescent="0.2">
      <c r="C102" s="61" t="s">
        <v>51</v>
      </c>
      <c r="D102" s="62">
        <v>0</v>
      </c>
      <c r="E102" s="62">
        <f>+D104</f>
        <v>0</v>
      </c>
      <c r="F102" s="62">
        <f>+E104</f>
        <v>0</v>
      </c>
      <c r="G102" s="62">
        <f t="shared" ref="G102:O102" si="9">+F104</f>
        <v>0</v>
      </c>
      <c r="H102" s="62">
        <f t="shared" si="9"/>
        <v>0</v>
      </c>
      <c r="I102" s="62">
        <f t="shared" si="9"/>
        <v>0</v>
      </c>
      <c r="J102" s="62">
        <f t="shared" si="9"/>
        <v>0</v>
      </c>
      <c r="K102" s="62">
        <f t="shared" si="9"/>
        <v>0</v>
      </c>
      <c r="L102" s="62">
        <f t="shared" si="9"/>
        <v>0</v>
      </c>
      <c r="M102" s="62">
        <f t="shared" si="9"/>
        <v>0</v>
      </c>
      <c r="N102" s="63">
        <f t="shared" si="9"/>
        <v>0</v>
      </c>
      <c r="O102" s="64">
        <f t="shared" si="9"/>
        <v>0</v>
      </c>
    </row>
    <row r="103" spans="3:15" ht="17" thickBot="1" x14ac:dyDescent="0.25">
      <c r="C103" s="65" t="s">
        <v>52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7"/>
      <c r="O103" s="68"/>
    </row>
    <row r="104" spans="3:15" x14ac:dyDescent="0.2">
      <c r="C104" s="65" t="s">
        <v>53</v>
      </c>
      <c r="D104" s="69">
        <f>+D102+D103</f>
        <v>0</v>
      </c>
      <c r="E104" s="69">
        <f t="shared" ref="E104:O104" si="10">+E102+E103</f>
        <v>0</v>
      </c>
      <c r="F104" s="69">
        <f t="shared" si="10"/>
        <v>0</v>
      </c>
      <c r="G104" s="69">
        <f t="shared" si="10"/>
        <v>0</v>
      </c>
      <c r="H104" s="69">
        <f t="shared" si="10"/>
        <v>0</v>
      </c>
      <c r="I104" s="69">
        <f t="shared" si="10"/>
        <v>0</v>
      </c>
      <c r="J104" s="69">
        <f t="shared" si="10"/>
        <v>0</v>
      </c>
      <c r="K104" s="69">
        <f t="shared" si="10"/>
        <v>0</v>
      </c>
      <c r="L104" s="69">
        <f t="shared" si="10"/>
        <v>0</v>
      </c>
      <c r="M104" s="69">
        <f t="shared" si="10"/>
        <v>0</v>
      </c>
      <c r="N104" s="33">
        <f t="shared" si="10"/>
        <v>0</v>
      </c>
      <c r="O104" s="31">
        <f t="shared" si="10"/>
        <v>0</v>
      </c>
    </row>
    <row r="105" spans="3:15" ht="17" thickBot="1" x14ac:dyDescent="0.25">
      <c r="C105" s="65" t="s">
        <v>54</v>
      </c>
      <c r="D105" s="70">
        <v>1.5800000000000002E-2</v>
      </c>
      <c r="E105" s="70">
        <v>1.5800000000000002E-2</v>
      </c>
      <c r="F105" s="71">
        <v>1.5800000000000002E-2</v>
      </c>
      <c r="G105" s="70">
        <v>1.7399999999999999E-2</v>
      </c>
      <c r="H105" s="70">
        <v>1.7399999999999999E-2</v>
      </c>
      <c r="I105" s="70">
        <v>1.7399999999999999E-2</v>
      </c>
      <c r="J105" s="70">
        <v>1.7399999999999999E-2</v>
      </c>
      <c r="K105" s="70">
        <v>1.7430000000000001E-2</v>
      </c>
      <c r="L105" s="70">
        <v>1.7399999999999999E-2</v>
      </c>
      <c r="M105" s="70">
        <v>1.7399999999999999E-2</v>
      </c>
      <c r="N105" s="72">
        <v>1.7399999999999999E-2</v>
      </c>
      <c r="O105" s="73">
        <v>1.7430000000000001E-2</v>
      </c>
    </row>
    <row r="106" spans="3:15" x14ac:dyDescent="0.2">
      <c r="C106" s="74" t="s">
        <v>55</v>
      </c>
      <c r="D106" s="75">
        <f>+D104*D105</f>
        <v>0</v>
      </c>
      <c r="E106" s="75">
        <f t="shared" ref="E106:O106" si="11">+E104*E105</f>
        <v>0</v>
      </c>
      <c r="F106" s="75">
        <f t="shared" si="11"/>
        <v>0</v>
      </c>
      <c r="G106" s="75">
        <f t="shared" si="11"/>
        <v>0</v>
      </c>
      <c r="H106" s="75">
        <f t="shared" si="11"/>
        <v>0</v>
      </c>
      <c r="I106" s="75">
        <f t="shared" si="11"/>
        <v>0</v>
      </c>
      <c r="J106" s="75">
        <f t="shared" si="11"/>
        <v>0</v>
      </c>
      <c r="K106" s="75">
        <f t="shared" si="11"/>
        <v>0</v>
      </c>
      <c r="L106" s="75">
        <f t="shared" si="11"/>
        <v>0</v>
      </c>
      <c r="M106" s="75">
        <f t="shared" si="11"/>
        <v>0</v>
      </c>
      <c r="N106" s="76">
        <f t="shared" si="11"/>
        <v>0</v>
      </c>
      <c r="O106" s="77">
        <f t="shared" si="11"/>
        <v>0</v>
      </c>
    </row>
    <row r="107" spans="3:15" x14ac:dyDescent="0.2">
      <c r="C107" s="65" t="s">
        <v>56</v>
      </c>
      <c r="D107" s="78"/>
      <c r="E107" s="78"/>
      <c r="F107" s="78"/>
      <c r="G107" s="78"/>
      <c r="H107" s="78"/>
      <c r="I107" s="78"/>
      <c r="J107" s="78"/>
      <c r="K107" s="78"/>
      <c r="L107" s="37"/>
      <c r="M107" s="37"/>
      <c r="N107" s="37"/>
      <c r="O107" s="38"/>
    </row>
    <row r="108" spans="3:15" ht="17" thickBot="1" x14ac:dyDescent="0.25">
      <c r="C108" s="65" t="s">
        <v>57</v>
      </c>
      <c r="D108" s="67"/>
      <c r="E108" s="79"/>
      <c r="F108" s="79"/>
      <c r="G108" s="79"/>
      <c r="H108" s="79"/>
      <c r="I108" s="79"/>
      <c r="J108" s="79"/>
      <c r="K108" s="79"/>
      <c r="L108" s="80"/>
      <c r="M108" s="80"/>
      <c r="N108" s="80"/>
      <c r="O108" s="81"/>
    </row>
    <row r="109" spans="3:15" x14ac:dyDescent="0.2">
      <c r="C109" s="82" t="s">
        <v>58</v>
      </c>
      <c r="D109" s="69">
        <f t="shared" ref="D109:O109" si="12">+D106-D108</f>
        <v>0</v>
      </c>
      <c r="E109" s="69">
        <f t="shared" si="12"/>
        <v>0</v>
      </c>
      <c r="F109" s="69">
        <f>+F106-F108</f>
        <v>0</v>
      </c>
      <c r="G109" s="69">
        <f>+G106-G108</f>
        <v>0</v>
      </c>
      <c r="H109" s="69">
        <f>+H106-H108</f>
        <v>0</v>
      </c>
      <c r="I109" s="69">
        <f>+I106-I108</f>
        <v>0</v>
      </c>
      <c r="J109" s="69">
        <f t="shared" si="12"/>
        <v>0</v>
      </c>
      <c r="K109" s="69">
        <f t="shared" si="12"/>
        <v>0</v>
      </c>
      <c r="L109" s="69">
        <f t="shared" si="12"/>
        <v>0</v>
      </c>
      <c r="M109" s="69">
        <f t="shared" si="12"/>
        <v>0</v>
      </c>
      <c r="N109" s="33">
        <f t="shared" si="12"/>
        <v>0</v>
      </c>
      <c r="O109" s="31">
        <f t="shared" si="12"/>
        <v>0</v>
      </c>
    </row>
    <row r="110" spans="3:15" ht="17" thickBot="1" x14ac:dyDescent="0.25">
      <c r="C110" s="65" t="s">
        <v>59</v>
      </c>
      <c r="D110" s="66">
        <v>0.3</v>
      </c>
      <c r="E110" s="66">
        <v>0.3</v>
      </c>
      <c r="F110" s="66">
        <v>0.3</v>
      </c>
      <c r="G110" s="66">
        <v>0.3</v>
      </c>
      <c r="H110" s="66">
        <v>0.3</v>
      </c>
      <c r="I110" s="66">
        <v>0.3</v>
      </c>
      <c r="J110" s="66">
        <v>0.3</v>
      </c>
      <c r="K110" s="66">
        <v>0.3</v>
      </c>
      <c r="L110" s="66">
        <v>0.3</v>
      </c>
      <c r="M110" s="66">
        <v>0.3</v>
      </c>
      <c r="N110" s="67">
        <v>0.3</v>
      </c>
      <c r="O110" s="83">
        <v>0.3</v>
      </c>
    </row>
    <row r="111" spans="3:15" x14ac:dyDescent="0.2">
      <c r="C111" s="74" t="s">
        <v>60</v>
      </c>
      <c r="D111" s="69">
        <f t="shared" ref="D111:O111" si="13">+D109*D110</f>
        <v>0</v>
      </c>
      <c r="E111" s="69">
        <f t="shared" si="13"/>
        <v>0</v>
      </c>
      <c r="F111" s="69">
        <f t="shared" si="13"/>
        <v>0</v>
      </c>
      <c r="G111" s="69">
        <f t="shared" si="13"/>
        <v>0</v>
      </c>
      <c r="H111" s="69">
        <f t="shared" si="13"/>
        <v>0</v>
      </c>
      <c r="I111" s="69">
        <f t="shared" si="13"/>
        <v>0</v>
      </c>
      <c r="J111" s="69">
        <f t="shared" si="13"/>
        <v>0</v>
      </c>
      <c r="K111" s="69">
        <f t="shared" si="13"/>
        <v>0</v>
      </c>
      <c r="L111" s="69">
        <f t="shared" si="13"/>
        <v>0</v>
      </c>
      <c r="M111" s="69">
        <f t="shared" si="13"/>
        <v>0</v>
      </c>
      <c r="N111" s="33">
        <f t="shared" si="13"/>
        <v>0</v>
      </c>
      <c r="O111" s="31">
        <f t="shared" si="13"/>
        <v>0</v>
      </c>
    </row>
    <row r="112" spans="3:15" x14ac:dyDescent="0.2">
      <c r="C112" s="65" t="s">
        <v>56</v>
      </c>
      <c r="D112" s="78"/>
      <c r="E112" s="78"/>
      <c r="F112" s="78"/>
      <c r="G112" s="84"/>
      <c r="H112" s="84"/>
      <c r="I112" s="84"/>
      <c r="J112" s="84"/>
      <c r="K112" s="84"/>
      <c r="L112" s="85"/>
      <c r="M112" s="85"/>
      <c r="N112" s="85"/>
      <c r="O112" s="86"/>
    </row>
    <row r="113" spans="3:15" ht="17" thickBot="1" x14ac:dyDescent="0.25">
      <c r="C113" s="82" t="s">
        <v>61</v>
      </c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7"/>
      <c r="O113" s="83"/>
    </row>
    <row r="114" spans="3:15" x14ac:dyDescent="0.2">
      <c r="C114" s="74" t="s">
        <v>62</v>
      </c>
      <c r="D114" s="69">
        <f>+D111-D113</f>
        <v>0</v>
      </c>
      <c r="E114" s="69">
        <f>+E111-E113</f>
        <v>0</v>
      </c>
      <c r="F114" s="69">
        <f>+F111-F113</f>
        <v>0</v>
      </c>
      <c r="G114" s="69">
        <f t="shared" ref="G114:K114" si="14">+G111-G113</f>
        <v>0</v>
      </c>
      <c r="H114" s="69">
        <f t="shared" si="14"/>
        <v>0</v>
      </c>
      <c r="I114" s="69">
        <f t="shared" si="14"/>
        <v>0</v>
      </c>
      <c r="J114" s="69">
        <f t="shared" si="14"/>
        <v>0</v>
      </c>
      <c r="K114" s="69">
        <f t="shared" si="14"/>
        <v>0</v>
      </c>
      <c r="L114" s="69">
        <f t="shared" ref="L114:O114" si="15">+IF(L111&gt;L113,L111-L113,0)</f>
        <v>0</v>
      </c>
      <c r="M114" s="69">
        <f t="shared" si="15"/>
        <v>0</v>
      </c>
      <c r="N114" s="33">
        <f t="shared" si="15"/>
        <v>0</v>
      </c>
      <c r="O114" s="31">
        <f t="shared" si="15"/>
        <v>0</v>
      </c>
    </row>
    <row r="115" spans="3:15" ht="17" thickBot="1" x14ac:dyDescent="0.25">
      <c r="C115" s="65" t="s">
        <v>63</v>
      </c>
      <c r="D115" s="80"/>
      <c r="E115" s="80"/>
      <c r="F115" s="80"/>
      <c r="G115" s="87"/>
      <c r="H115" s="87"/>
      <c r="I115" s="87"/>
      <c r="J115" s="87"/>
      <c r="K115" s="80"/>
      <c r="L115" s="88"/>
      <c r="M115" s="80"/>
      <c r="N115" s="80"/>
      <c r="O115" s="81"/>
    </row>
    <row r="116" spans="3:15" x14ac:dyDescent="0.2">
      <c r="C116" s="74" t="s">
        <v>64</v>
      </c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33"/>
      <c r="O116" s="31"/>
    </row>
    <row r="117" spans="3:15" ht="17" thickBot="1" x14ac:dyDescent="0.25">
      <c r="C117" s="89"/>
      <c r="D117" s="48" t="s">
        <v>36</v>
      </c>
      <c r="E117" s="48" t="s">
        <v>37</v>
      </c>
      <c r="F117" s="48" t="s">
        <v>38</v>
      </c>
      <c r="G117" s="48" t="s">
        <v>39</v>
      </c>
      <c r="H117" s="48" t="s">
        <v>40</v>
      </c>
      <c r="I117" s="48" t="s">
        <v>41</v>
      </c>
      <c r="J117" s="48" t="s">
        <v>42</v>
      </c>
      <c r="K117" s="48" t="s">
        <v>43</v>
      </c>
      <c r="L117" s="48" t="s">
        <v>44</v>
      </c>
      <c r="M117" s="48" t="s">
        <v>45</v>
      </c>
      <c r="N117" s="48" t="s">
        <v>46</v>
      </c>
      <c r="O117" s="50" t="s">
        <v>47</v>
      </c>
    </row>
  </sheetData>
  <mergeCells count="6">
    <mergeCell ref="C100:O100"/>
    <mergeCell ref="B2:O2"/>
    <mergeCell ref="B3:O3"/>
    <mergeCell ref="B6:O6"/>
    <mergeCell ref="B12:O12"/>
    <mergeCell ref="C99:O9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FFC07-E515-D946-AFAD-0791C15FC138}">
  <dimension ref="A1:V33"/>
  <sheetViews>
    <sheetView workbookViewId="0">
      <selection activeCell="D20" sqref="D20"/>
    </sheetView>
  </sheetViews>
  <sheetFormatPr baseColWidth="10" defaultColWidth="9.1640625" defaultRowHeight="16" x14ac:dyDescent="0.2"/>
  <cols>
    <col min="1" max="1" width="1.5" bestFit="1" customWidth="1"/>
    <col min="2" max="2" width="11.5" bestFit="1" customWidth="1"/>
    <col min="3" max="4" width="11" bestFit="1" customWidth="1"/>
    <col min="5" max="6" width="11.5" bestFit="1" customWidth="1"/>
    <col min="7" max="7" width="11.1640625" bestFit="1" customWidth="1"/>
    <col min="8" max="8" width="11.33203125" bestFit="1" customWidth="1"/>
    <col min="9" max="9" width="11.5" bestFit="1" customWidth="1"/>
    <col min="10" max="10" width="10.1640625" bestFit="1" customWidth="1"/>
    <col min="11" max="11" width="10" bestFit="1" customWidth="1"/>
    <col min="12" max="12" width="9.5" bestFit="1" customWidth="1"/>
    <col min="13" max="13" width="10.33203125" bestFit="1" customWidth="1"/>
    <col min="14" max="14" width="10.1640625" bestFit="1" customWidth="1"/>
    <col min="15" max="16" width="10.33203125" bestFit="1" customWidth="1"/>
    <col min="17" max="253" width="11.5" customWidth="1"/>
  </cols>
  <sheetData>
    <row r="1" spans="1:20" ht="17" thickBot="1" x14ac:dyDescent="0.25"/>
    <row r="2" spans="1:20" x14ac:dyDescent="0.2">
      <c r="B2" s="199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20" ht="17" thickBot="1" x14ac:dyDescent="0.25">
      <c r="B3" s="211" t="s">
        <v>87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</row>
    <row r="4" spans="1:20" ht="13.5" customHeight="1" thickBot="1" x14ac:dyDescent="0.25">
      <c r="A4" s="98"/>
      <c r="B4" s="214" t="s">
        <v>66</v>
      </c>
      <c r="C4" s="99" t="s">
        <v>67</v>
      </c>
      <c r="D4" s="100" t="s">
        <v>68</v>
      </c>
      <c r="E4" s="217" t="s">
        <v>69</v>
      </c>
      <c r="F4" s="218"/>
      <c r="G4" s="218"/>
      <c r="H4" s="218"/>
      <c r="I4" s="219"/>
      <c r="J4" s="99" t="s">
        <v>70</v>
      </c>
      <c r="K4" s="99" t="s">
        <v>71</v>
      </c>
      <c r="L4" s="214" t="s">
        <v>35</v>
      </c>
      <c r="M4" s="101" t="s">
        <v>48</v>
      </c>
    </row>
    <row r="5" spans="1:20" x14ac:dyDescent="0.2">
      <c r="A5" s="98"/>
      <c r="B5" s="215"/>
      <c r="C5" s="102" t="s">
        <v>72</v>
      </c>
      <c r="D5" s="102" t="s">
        <v>73</v>
      </c>
      <c r="E5" s="99" t="s">
        <v>74</v>
      </c>
      <c r="F5" s="99" t="s">
        <v>75</v>
      </c>
      <c r="G5" s="103"/>
      <c r="H5" s="99" t="s">
        <v>76</v>
      </c>
      <c r="I5" s="103" t="s">
        <v>77</v>
      </c>
      <c r="J5" s="102" t="s">
        <v>78</v>
      </c>
      <c r="K5" s="102" t="s">
        <v>78</v>
      </c>
      <c r="L5" s="215"/>
      <c r="M5" s="104" t="s">
        <v>79</v>
      </c>
      <c r="T5" s="37"/>
    </row>
    <row r="6" spans="1:20" ht="13.5" customHeight="1" thickBot="1" x14ac:dyDescent="0.25">
      <c r="A6" s="105"/>
      <c r="B6" s="216"/>
      <c r="C6" s="106"/>
      <c r="D6" s="106"/>
      <c r="E6" s="107"/>
      <c r="F6" s="108" t="s">
        <v>80</v>
      </c>
      <c r="G6" s="109"/>
      <c r="H6" s="5" t="s">
        <v>81</v>
      </c>
      <c r="I6" s="109" t="s">
        <v>82</v>
      </c>
      <c r="J6" s="5" t="s">
        <v>83</v>
      </c>
      <c r="K6" s="5" t="s">
        <v>84</v>
      </c>
      <c r="L6" s="216"/>
      <c r="M6" s="110" t="s">
        <v>84</v>
      </c>
    </row>
    <row r="7" spans="1:20" ht="13.5" customHeight="1" thickBot="1" x14ac:dyDescent="0.25">
      <c r="A7" s="105"/>
      <c r="B7" s="51"/>
      <c r="C7" s="111"/>
      <c r="D7" s="111"/>
      <c r="E7" s="112"/>
      <c r="F7" s="52"/>
      <c r="G7" s="51"/>
      <c r="H7" s="51"/>
      <c r="I7" s="51" t="s">
        <v>85</v>
      </c>
      <c r="J7" s="113"/>
      <c r="K7" s="51"/>
      <c r="L7" s="51"/>
      <c r="M7" s="52"/>
    </row>
    <row r="8" spans="1:20" x14ac:dyDescent="0.2">
      <c r="A8" s="114"/>
      <c r="B8" s="135" t="s">
        <v>36</v>
      </c>
      <c r="C8" s="136">
        <f>Table1[[#Totals],[Importe ]]</f>
        <v>0</v>
      </c>
      <c r="D8" s="136">
        <f>Table114[[#Totals],[Importe ]]</f>
        <v>0</v>
      </c>
      <c r="E8" s="123">
        <f>+C8*0.16</f>
        <v>0</v>
      </c>
      <c r="F8" s="137">
        <f>+D8*0.16</f>
        <v>0</v>
      </c>
      <c r="G8" s="138"/>
      <c r="H8" s="139">
        <f>+F8+G8</f>
        <v>0</v>
      </c>
      <c r="I8" s="137"/>
      <c r="J8" s="136">
        <f>+IF(F8&gt;E8+I8,F8-E8-I8,0)</f>
        <v>0</v>
      </c>
      <c r="K8" s="136">
        <f>+IF(E8&gt;F8+I8,+E8-F8-I8,0)</f>
        <v>0</v>
      </c>
      <c r="L8" s="140"/>
      <c r="M8" s="136">
        <f>+K8-L8</f>
        <v>0</v>
      </c>
      <c r="O8" s="32"/>
      <c r="P8" s="32"/>
      <c r="Q8" s="32"/>
    </row>
    <row r="9" spans="1:20" x14ac:dyDescent="0.2">
      <c r="A9" s="98"/>
      <c r="B9" s="141" t="s">
        <v>37</v>
      </c>
      <c r="C9" s="142">
        <f>Table13[[#Totals],[Importe ]]</f>
        <v>0</v>
      </c>
      <c r="D9" s="142">
        <f>Table1315[[#Totals],[Importe ]]</f>
        <v>0</v>
      </c>
      <c r="E9" s="124">
        <f t="shared" ref="E9:F19" si="0">+C9*0.16</f>
        <v>0</v>
      </c>
      <c r="F9" s="143">
        <f t="shared" si="0"/>
        <v>0</v>
      </c>
      <c r="G9" s="144"/>
      <c r="H9" s="145">
        <f t="shared" ref="H9:H19" si="1">+F9+G9</f>
        <v>0</v>
      </c>
      <c r="I9" s="143"/>
      <c r="J9" s="142">
        <f t="shared" ref="J9:J19" si="2">+IF(F9&gt;E9+I9,F9-E9-I9,0)</f>
        <v>0</v>
      </c>
      <c r="K9" s="142">
        <f t="shared" ref="K9:K19" si="3">+IF(E9&gt;F9+I9,+E9-F9-I9,0)</f>
        <v>0</v>
      </c>
      <c r="L9" s="146"/>
      <c r="M9" s="142">
        <f t="shared" ref="M9:M19" si="4">+K9-L9</f>
        <v>0</v>
      </c>
      <c r="O9" s="32"/>
      <c r="P9" s="115"/>
      <c r="Q9" s="32"/>
    </row>
    <row r="10" spans="1:20" x14ac:dyDescent="0.2">
      <c r="A10" s="98"/>
      <c r="B10" s="141" t="s">
        <v>38</v>
      </c>
      <c r="C10" s="142">
        <f>Table134[[#Totals],[Importe ]]</f>
        <v>0</v>
      </c>
      <c r="D10" s="142">
        <f>Table13416[[#Totals],[Importe ]]</f>
        <v>0</v>
      </c>
      <c r="E10" s="124">
        <f t="shared" si="0"/>
        <v>0</v>
      </c>
      <c r="F10" s="143">
        <f t="shared" si="0"/>
        <v>0</v>
      </c>
      <c r="G10" s="144"/>
      <c r="H10" s="145">
        <f t="shared" si="1"/>
        <v>0</v>
      </c>
      <c r="I10" s="143"/>
      <c r="J10" s="142">
        <f>+IF(F10&gt;E10+I10,F10-E10-I10,0)</f>
        <v>0</v>
      </c>
      <c r="K10" s="142">
        <f t="shared" si="3"/>
        <v>0</v>
      </c>
      <c r="L10" s="146"/>
      <c r="M10" s="142">
        <f t="shared" si="4"/>
        <v>0</v>
      </c>
      <c r="O10" s="32"/>
      <c r="P10" s="32"/>
      <c r="Q10" s="32"/>
    </row>
    <row r="11" spans="1:20" x14ac:dyDescent="0.2">
      <c r="A11" s="98"/>
      <c r="B11" s="141" t="s">
        <v>39</v>
      </c>
      <c r="C11" s="142">
        <f>Table135[[#Totals],[Importe ]]</f>
        <v>0</v>
      </c>
      <c r="D11" s="142">
        <f>Table13517[[#Totals],[Importe ]]</f>
        <v>0</v>
      </c>
      <c r="E11" s="124">
        <f t="shared" si="0"/>
        <v>0</v>
      </c>
      <c r="F11" s="143">
        <f t="shared" si="0"/>
        <v>0</v>
      </c>
      <c r="G11" s="144"/>
      <c r="H11" s="145">
        <f t="shared" si="1"/>
        <v>0</v>
      </c>
      <c r="I11" s="143"/>
      <c r="J11" s="142">
        <f>+IF(F11&gt;E11+I11,F11-E11-I11,0)</f>
        <v>0</v>
      </c>
      <c r="K11" s="142">
        <f>+IF(E11&gt;F11+I11,+E11-F11-I11,0)</f>
        <v>0</v>
      </c>
      <c r="L11" s="146"/>
      <c r="M11" s="142">
        <f t="shared" si="4"/>
        <v>0</v>
      </c>
      <c r="O11" s="32"/>
      <c r="P11" s="32"/>
      <c r="Q11" s="32"/>
    </row>
    <row r="12" spans="1:20" x14ac:dyDescent="0.2">
      <c r="A12" s="98"/>
      <c r="B12" s="141" t="s">
        <v>40</v>
      </c>
      <c r="C12" s="142">
        <f>Table136[[#Totals],[Importe ]]</f>
        <v>0</v>
      </c>
      <c r="D12" s="142">
        <f>Table13618[[#Totals],[Importe ]]</f>
        <v>0</v>
      </c>
      <c r="E12" s="124">
        <f t="shared" si="0"/>
        <v>0</v>
      </c>
      <c r="F12" s="143">
        <f t="shared" si="0"/>
        <v>0</v>
      </c>
      <c r="G12" s="144"/>
      <c r="H12" s="145">
        <f t="shared" si="1"/>
        <v>0</v>
      </c>
      <c r="I12" s="143"/>
      <c r="J12" s="146">
        <f>+IF(F12&gt;E12+I12,F12-E12-I12,0)</f>
        <v>0</v>
      </c>
      <c r="K12" s="142">
        <f>+IF(E12&gt;F12+I12,+E12-F12-I12,0)</f>
        <v>0</v>
      </c>
      <c r="L12" s="146"/>
      <c r="M12" s="142">
        <f t="shared" si="4"/>
        <v>0</v>
      </c>
      <c r="N12" s="24"/>
      <c r="O12" s="32"/>
      <c r="P12" s="32"/>
      <c r="Q12" s="32"/>
    </row>
    <row r="13" spans="1:20" x14ac:dyDescent="0.2">
      <c r="A13" s="98"/>
      <c r="B13" s="141" t="s">
        <v>41</v>
      </c>
      <c r="C13" s="142">
        <f>Table137[[#Totals],[Importe ]]</f>
        <v>0</v>
      </c>
      <c r="D13" s="142">
        <f>Table13719[[#Totals],[Importe ]]</f>
        <v>0</v>
      </c>
      <c r="E13" s="124">
        <f t="shared" si="0"/>
        <v>0</v>
      </c>
      <c r="F13" s="143">
        <f t="shared" si="0"/>
        <v>0</v>
      </c>
      <c r="G13" s="144"/>
      <c r="H13" s="145">
        <f t="shared" si="1"/>
        <v>0</v>
      </c>
      <c r="I13" s="147"/>
      <c r="J13" s="142">
        <f>+IF(F13&gt;E13+I13,F13-E13-I13,0)</f>
        <v>0</v>
      </c>
      <c r="K13" s="142">
        <f>+IF(E13&gt;F13+I13,+E13-F13-I13,0)</f>
        <v>0</v>
      </c>
      <c r="L13" s="146"/>
      <c r="M13" s="142">
        <f t="shared" si="4"/>
        <v>0</v>
      </c>
      <c r="N13" s="24"/>
      <c r="O13" s="32"/>
      <c r="P13" s="115"/>
      <c r="Q13" s="32"/>
    </row>
    <row r="14" spans="1:20" x14ac:dyDescent="0.2">
      <c r="A14" s="98"/>
      <c r="B14" s="141" t="s">
        <v>42</v>
      </c>
      <c r="C14" s="142">
        <f>Table138[[#Totals],[Importe ]]</f>
        <v>0</v>
      </c>
      <c r="D14" s="142">
        <f>Table13820[[#Totals],[Importe ]]</f>
        <v>0</v>
      </c>
      <c r="E14" s="124">
        <f t="shared" si="0"/>
        <v>0</v>
      </c>
      <c r="F14" s="143">
        <f t="shared" si="0"/>
        <v>0</v>
      </c>
      <c r="G14" s="144"/>
      <c r="H14" s="145">
        <f t="shared" si="1"/>
        <v>0</v>
      </c>
      <c r="I14" s="147"/>
      <c r="J14" s="142">
        <f t="shared" si="2"/>
        <v>0</v>
      </c>
      <c r="K14" s="142">
        <f t="shared" si="3"/>
        <v>0</v>
      </c>
      <c r="L14" s="146"/>
      <c r="M14" s="142">
        <f t="shared" si="4"/>
        <v>0</v>
      </c>
      <c r="O14" s="32"/>
      <c r="P14" s="115"/>
      <c r="Q14" s="32"/>
    </row>
    <row r="15" spans="1:20" x14ac:dyDescent="0.2">
      <c r="A15" s="98"/>
      <c r="B15" s="141" t="s">
        <v>43</v>
      </c>
      <c r="C15" s="142">
        <f>Table139[[#Totals],[Importe ]]</f>
        <v>0</v>
      </c>
      <c r="D15" s="142">
        <f>Table13921[[#Totals],[Importe ]]</f>
        <v>0</v>
      </c>
      <c r="E15" s="124">
        <f t="shared" si="0"/>
        <v>0</v>
      </c>
      <c r="F15" s="143">
        <f t="shared" si="0"/>
        <v>0</v>
      </c>
      <c r="G15" s="144"/>
      <c r="H15" s="145">
        <f t="shared" si="1"/>
        <v>0</v>
      </c>
      <c r="I15" s="147"/>
      <c r="J15" s="142">
        <f t="shared" si="2"/>
        <v>0</v>
      </c>
      <c r="K15" s="142">
        <f t="shared" si="3"/>
        <v>0</v>
      </c>
      <c r="L15" s="146"/>
      <c r="M15" s="142">
        <f t="shared" si="4"/>
        <v>0</v>
      </c>
      <c r="N15" s="24"/>
      <c r="O15" s="32"/>
      <c r="P15" s="115"/>
      <c r="Q15" s="32"/>
    </row>
    <row r="16" spans="1:20" x14ac:dyDescent="0.2">
      <c r="A16" s="105"/>
      <c r="B16" s="141" t="s">
        <v>44</v>
      </c>
      <c r="C16" s="142">
        <f>Table1310[[#Totals],[Importe ]]</f>
        <v>0</v>
      </c>
      <c r="D16" s="142">
        <f>Table131022[[#Totals],[Importe ]]</f>
        <v>0</v>
      </c>
      <c r="E16" s="124">
        <f t="shared" si="0"/>
        <v>0</v>
      </c>
      <c r="F16" s="143">
        <f t="shared" si="0"/>
        <v>0</v>
      </c>
      <c r="G16" s="144"/>
      <c r="H16" s="145">
        <f t="shared" si="1"/>
        <v>0</v>
      </c>
      <c r="I16" s="143"/>
      <c r="J16" s="146">
        <f t="shared" si="2"/>
        <v>0</v>
      </c>
      <c r="K16" s="142">
        <f t="shared" si="3"/>
        <v>0</v>
      </c>
      <c r="L16" s="146"/>
      <c r="M16" s="142">
        <f t="shared" si="4"/>
        <v>0</v>
      </c>
      <c r="O16" s="32"/>
      <c r="P16" s="115"/>
      <c r="Q16" s="32"/>
    </row>
    <row r="17" spans="1:22" x14ac:dyDescent="0.2">
      <c r="A17" s="98"/>
      <c r="B17" s="141" t="s">
        <v>45</v>
      </c>
      <c r="C17" s="142">
        <f>Table1311[[#Totals],[Importe ]]</f>
        <v>0</v>
      </c>
      <c r="D17" s="142">
        <f>Table131123[[#Totals],[Importe ]]</f>
        <v>0</v>
      </c>
      <c r="E17" s="124">
        <f t="shared" si="0"/>
        <v>0</v>
      </c>
      <c r="F17" s="143">
        <f t="shared" si="0"/>
        <v>0</v>
      </c>
      <c r="G17" s="144"/>
      <c r="H17" s="145">
        <f t="shared" si="1"/>
        <v>0</v>
      </c>
      <c r="I17" s="143"/>
      <c r="J17" s="142">
        <f t="shared" si="2"/>
        <v>0</v>
      </c>
      <c r="K17" s="142">
        <f t="shared" si="3"/>
        <v>0</v>
      </c>
      <c r="L17" s="146"/>
      <c r="M17" s="142">
        <f t="shared" si="4"/>
        <v>0</v>
      </c>
      <c r="O17" s="32"/>
      <c r="P17" s="32"/>
      <c r="Q17" s="32"/>
      <c r="U17" s="32"/>
    </row>
    <row r="18" spans="1:22" x14ac:dyDescent="0.2">
      <c r="A18" s="98"/>
      <c r="B18" s="141" t="s">
        <v>46</v>
      </c>
      <c r="C18" s="142">
        <f>Table1312[[#Totals],[Importe ]]</f>
        <v>0</v>
      </c>
      <c r="D18" s="142">
        <f>Table131224[[#Totals],[Importe ]]</f>
        <v>0</v>
      </c>
      <c r="E18" s="124">
        <f t="shared" si="0"/>
        <v>0</v>
      </c>
      <c r="F18" s="143">
        <f t="shared" si="0"/>
        <v>0</v>
      </c>
      <c r="G18" s="144"/>
      <c r="H18" s="145">
        <f t="shared" si="1"/>
        <v>0</v>
      </c>
      <c r="I18" s="143"/>
      <c r="J18" s="142">
        <f t="shared" si="2"/>
        <v>0</v>
      </c>
      <c r="K18" s="142">
        <f t="shared" si="3"/>
        <v>0</v>
      </c>
      <c r="L18" s="142"/>
      <c r="M18" s="142">
        <f t="shared" si="4"/>
        <v>0</v>
      </c>
      <c r="O18" s="32"/>
      <c r="P18" s="32"/>
      <c r="Q18" s="32"/>
      <c r="U18" s="32"/>
    </row>
    <row r="19" spans="1:22" ht="17" thickBot="1" x14ac:dyDescent="0.25">
      <c r="A19" s="98"/>
      <c r="B19" s="148" t="s">
        <v>47</v>
      </c>
      <c r="C19" s="116">
        <f>Table1313[[#Totals],[Importe ]]</f>
        <v>0</v>
      </c>
      <c r="D19" s="116">
        <f>Table131325[[#Totals],[Importe ]]</f>
        <v>0</v>
      </c>
      <c r="E19" s="117">
        <f t="shared" si="0"/>
        <v>0</v>
      </c>
      <c r="F19" s="118">
        <f t="shared" si="0"/>
        <v>0</v>
      </c>
      <c r="G19" s="119"/>
      <c r="H19" s="120">
        <f t="shared" si="1"/>
        <v>0</v>
      </c>
      <c r="I19" s="118"/>
      <c r="J19" s="121">
        <f t="shared" si="2"/>
        <v>0</v>
      </c>
      <c r="K19" s="116">
        <f t="shared" si="3"/>
        <v>0</v>
      </c>
      <c r="L19" s="116"/>
      <c r="M19" s="116">
        <f t="shared" si="4"/>
        <v>0</v>
      </c>
      <c r="O19" s="32"/>
      <c r="P19" s="32"/>
      <c r="Q19" s="32"/>
      <c r="U19" s="32"/>
    </row>
    <row r="20" spans="1:22" x14ac:dyDescent="0.2">
      <c r="A20" s="98"/>
      <c r="B20" s="122" t="s">
        <v>86</v>
      </c>
      <c r="C20" s="123">
        <f t="shared" ref="C20:K20" si="5">SUM(C8:C19)</f>
        <v>0</v>
      </c>
      <c r="D20" s="123"/>
      <c r="E20" s="123">
        <f t="shared" si="5"/>
        <v>0</v>
      </c>
      <c r="F20" s="124">
        <f t="shared" si="5"/>
        <v>0</v>
      </c>
      <c r="G20" s="125"/>
      <c r="H20" s="76">
        <f>SUM(H8:H19)</f>
        <v>0</v>
      </c>
      <c r="I20" s="123">
        <f>SUM(I8:I19)</f>
        <v>0</v>
      </c>
      <c r="J20" s="123">
        <f>SUM(J8:J19)</f>
        <v>0</v>
      </c>
      <c r="K20" s="123">
        <f t="shared" si="5"/>
        <v>0</v>
      </c>
      <c r="L20" s="123">
        <f>SUM(L8:L19)</f>
        <v>0</v>
      </c>
      <c r="M20" s="126">
        <f>SUM(M8:M19)</f>
        <v>0</v>
      </c>
      <c r="N20" s="127"/>
      <c r="O20" s="91"/>
      <c r="P20" s="32"/>
      <c r="Q20" s="32"/>
      <c r="U20" s="32"/>
    </row>
    <row r="21" spans="1:22" ht="17" thickBot="1" x14ac:dyDescent="0.25">
      <c r="A21" s="98"/>
      <c r="B21" s="128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9"/>
      <c r="N21" s="127"/>
      <c r="U21" s="32"/>
      <c r="V21" s="32"/>
    </row>
    <row r="22" spans="1:22" ht="17" thickBot="1" x14ac:dyDescent="0.25">
      <c r="A22" s="98"/>
      <c r="B22" s="130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29">
        <f t="shared" ref="M22" si="6">+M20-M21</f>
        <v>0</v>
      </c>
      <c r="N22" s="131"/>
      <c r="U22" s="32"/>
      <c r="V22" s="32"/>
    </row>
    <row r="23" spans="1:22" x14ac:dyDescent="0.2">
      <c r="A23" s="132"/>
      <c r="C23" s="24"/>
      <c r="D23" s="24"/>
      <c r="F23" s="37"/>
      <c r="G23" s="37"/>
      <c r="H23" s="33"/>
      <c r="I23" s="133"/>
      <c r="J23" s="124"/>
      <c r="K23" s="44"/>
      <c r="L23" s="44"/>
      <c r="M23" s="134"/>
      <c r="N23" s="51"/>
      <c r="U23" s="32"/>
    </row>
    <row r="24" spans="1:22" x14ac:dyDescent="0.2">
      <c r="A24" s="132"/>
      <c r="L24" s="44"/>
      <c r="M24" s="134"/>
      <c r="N24" s="51"/>
      <c r="U24" s="32"/>
    </row>
    <row r="25" spans="1:22" x14ac:dyDescent="0.2">
      <c r="A25" s="98"/>
    </row>
    <row r="26" spans="1:22" x14ac:dyDescent="0.2">
      <c r="A26" s="98"/>
    </row>
    <row r="27" spans="1:22" x14ac:dyDescent="0.2">
      <c r="A27" s="98"/>
    </row>
    <row r="28" spans="1:22" x14ac:dyDescent="0.2">
      <c r="A28" s="98"/>
    </row>
    <row r="29" spans="1:22" x14ac:dyDescent="0.2">
      <c r="A29" s="98"/>
    </row>
    <row r="30" spans="1:22" x14ac:dyDescent="0.2">
      <c r="A30" s="98"/>
    </row>
    <row r="31" spans="1:22" x14ac:dyDescent="0.2">
      <c r="J31" s="24"/>
    </row>
    <row r="33" spans="10:10" x14ac:dyDescent="0.2">
      <c r="J33" s="24"/>
    </row>
  </sheetData>
  <mergeCells count="5">
    <mergeCell ref="B2:M2"/>
    <mergeCell ref="B3:M3"/>
    <mergeCell ref="B4:B6"/>
    <mergeCell ref="E4:I4"/>
    <mergeCell ref="L4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6C87-0209-D944-80B2-D85654FE58CD}">
  <dimension ref="B2:M24"/>
  <sheetViews>
    <sheetView workbookViewId="0">
      <selection activeCell="O22" sqref="O22"/>
    </sheetView>
  </sheetViews>
  <sheetFormatPr baseColWidth="10" defaultRowHeight="16" x14ac:dyDescent="0.2"/>
  <sheetData>
    <row r="2" spans="2:13" ht="17" thickBot="1" x14ac:dyDescent="0.25"/>
    <row r="3" spans="2:13" x14ac:dyDescent="0.2">
      <c r="B3" s="208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</row>
    <row r="4" spans="2:13" x14ac:dyDescent="0.2">
      <c r="B4" s="196" t="s">
        <v>99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8"/>
    </row>
    <row r="5" spans="2:13" ht="17" thickBot="1" x14ac:dyDescent="0.25">
      <c r="B5" s="56"/>
      <c r="C5" s="12"/>
      <c r="D5" s="12"/>
      <c r="E5" s="12"/>
      <c r="F5" s="12"/>
      <c r="G5" s="12"/>
      <c r="H5" s="12"/>
      <c r="I5" s="12"/>
      <c r="J5" s="12"/>
      <c r="K5" s="12"/>
      <c r="L5" s="12"/>
      <c r="M5" s="57"/>
    </row>
    <row r="6" spans="2:13" ht="17" thickBot="1" x14ac:dyDescent="0.25">
      <c r="B6" s="220" t="s">
        <v>66</v>
      </c>
      <c r="C6" s="223" t="s">
        <v>21</v>
      </c>
      <c r="D6" s="224"/>
      <c r="E6" s="149" t="s">
        <v>88</v>
      </c>
      <c r="F6" s="225" t="s">
        <v>89</v>
      </c>
      <c r="G6" s="225"/>
      <c r="H6" s="225"/>
      <c r="I6" s="225"/>
      <c r="J6" s="226"/>
      <c r="K6" s="223" t="s">
        <v>90</v>
      </c>
      <c r="L6" s="227"/>
      <c r="M6" s="224"/>
    </row>
    <row r="7" spans="2:13" ht="17" thickBot="1" x14ac:dyDescent="0.25">
      <c r="B7" s="221"/>
      <c r="C7" s="149" t="s">
        <v>91</v>
      </c>
      <c r="D7" s="151" t="s">
        <v>91</v>
      </c>
      <c r="E7" s="150" t="s">
        <v>92</v>
      </c>
      <c r="F7" s="227" t="s">
        <v>90</v>
      </c>
      <c r="G7" s="227"/>
      <c r="H7" s="227"/>
      <c r="I7" s="220" t="s">
        <v>35</v>
      </c>
      <c r="J7" s="152" t="s">
        <v>48</v>
      </c>
      <c r="K7" s="152" t="s">
        <v>93</v>
      </c>
      <c r="L7" s="220" t="s">
        <v>35</v>
      </c>
      <c r="M7" s="152" t="s">
        <v>48</v>
      </c>
    </row>
    <row r="8" spans="2:13" ht="17" thickBot="1" x14ac:dyDescent="0.25">
      <c r="B8" s="222"/>
      <c r="C8" s="186">
        <v>0.1</v>
      </c>
      <c r="D8" s="187">
        <v>1.2500000000000001E-2</v>
      </c>
      <c r="E8" s="153" t="s">
        <v>94</v>
      </c>
      <c r="F8" s="48" t="s">
        <v>95</v>
      </c>
      <c r="G8" s="48" t="s">
        <v>96</v>
      </c>
      <c r="H8" s="48" t="s">
        <v>97</v>
      </c>
      <c r="I8" s="222"/>
      <c r="J8" s="50" t="s">
        <v>98</v>
      </c>
      <c r="K8" s="154" t="s">
        <v>69</v>
      </c>
      <c r="L8" s="222"/>
      <c r="M8" s="154" t="s">
        <v>84</v>
      </c>
    </row>
    <row r="9" spans="2:13" x14ac:dyDescent="0.2">
      <c r="B9" s="155"/>
      <c r="C9" s="156"/>
      <c r="D9" s="157"/>
      <c r="E9" s="157"/>
      <c r="F9" s="156"/>
      <c r="G9" s="156"/>
      <c r="H9" s="156"/>
      <c r="I9" s="156"/>
      <c r="J9" s="157"/>
      <c r="K9" s="156"/>
      <c r="L9" s="156"/>
      <c r="M9" s="158"/>
    </row>
    <row r="10" spans="2:13" x14ac:dyDescent="0.2">
      <c r="B10" s="184" t="s">
        <v>36</v>
      </c>
      <c r="C10" s="185"/>
      <c r="D10" s="169"/>
      <c r="E10" s="169"/>
      <c r="F10" s="33">
        <f t="shared" ref="F10:F19" si="0">+C10*0.1</f>
        <v>0</v>
      </c>
      <c r="G10" s="33">
        <f t="shared" ref="G10:G19" si="1">+D10*1.25%</f>
        <v>0</v>
      </c>
      <c r="H10" s="33">
        <f>+F10+G10</f>
        <v>0</v>
      </c>
      <c r="I10" s="33"/>
      <c r="J10" s="31">
        <f>+H10-I10</f>
        <v>0</v>
      </c>
      <c r="K10" s="185">
        <f>+'[1]Gtos SAT'!P21</f>
        <v>0</v>
      </c>
      <c r="L10" s="185"/>
      <c r="M10" s="169">
        <f t="shared" ref="M10:M20" si="2">+K10-L10</f>
        <v>0</v>
      </c>
    </row>
    <row r="11" spans="2:13" x14ac:dyDescent="0.2">
      <c r="B11" s="184" t="s">
        <v>37</v>
      </c>
      <c r="C11" s="185"/>
      <c r="D11" s="169"/>
      <c r="E11" s="169"/>
      <c r="F11" s="33">
        <f t="shared" si="0"/>
        <v>0</v>
      </c>
      <c r="G11" s="33">
        <f t="shared" si="1"/>
        <v>0</v>
      </c>
      <c r="H11" s="33">
        <f>SUM(F11:G11)</f>
        <v>0</v>
      </c>
      <c r="I11" s="33"/>
      <c r="J11" s="31">
        <f>+H11-I11</f>
        <v>0</v>
      </c>
      <c r="K11" s="185">
        <f>+C11*0.1066667</f>
        <v>0</v>
      </c>
      <c r="L11" s="185"/>
      <c r="M11" s="169">
        <f t="shared" si="2"/>
        <v>0</v>
      </c>
    </row>
    <row r="12" spans="2:13" x14ac:dyDescent="0.2">
      <c r="B12" s="184" t="s">
        <v>38</v>
      </c>
      <c r="C12" s="185"/>
      <c r="D12" s="169"/>
      <c r="E12" s="169"/>
      <c r="F12" s="33">
        <f t="shared" si="0"/>
        <v>0</v>
      </c>
      <c r="G12" s="33">
        <f t="shared" si="1"/>
        <v>0</v>
      </c>
      <c r="H12" s="33">
        <f t="shared" ref="H12:H19" si="3">SUM(F12:G12)</f>
        <v>0</v>
      </c>
      <c r="I12" s="33"/>
      <c r="J12" s="31">
        <f t="shared" ref="J12:J21" si="4">+H12-I12</f>
        <v>0</v>
      </c>
      <c r="K12" s="185">
        <f t="shared" ref="K12:K18" si="5">(+C12+D12)*0.10667</f>
        <v>0</v>
      </c>
      <c r="L12" s="185"/>
      <c r="M12" s="169">
        <f t="shared" si="2"/>
        <v>0</v>
      </c>
    </row>
    <row r="13" spans="2:13" x14ac:dyDescent="0.2">
      <c r="B13" s="184" t="s">
        <v>39</v>
      </c>
      <c r="C13" s="185"/>
      <c r="D13" s="169"/>
      <c r="E13" s="169"/>
      <c r="F13" s="33">
        <f t="shared" si="0"/>
        <v>0</v>
      </c>
      <c r="G13" s="33">
        <f t="shared" si="1"/>
        <v>0</v>
      </c>
      <c r="H13" s="33">
        <f t="shared" si="3"/>
        <v>0</v>
      </c>
      <c r="I13" s="33"/>
      <c r="J13" s="31">
        <f t="shared" si="4"/>
        <v>0</v>
      </c>
      <c r="K13" s="185">
        <f t="shared" si="5"/>
        <v>0</v>
      </c>
      <c r="L13" s="185"/>
      <c r="M13" s="169">
        <f t="shared" si="2"/>
        <v>0</v>
      </c>
    </row>
    <row r="14" spans="2:13" x14ac:dyDescent="0.2">
      <c r="B14" s="184" t="s">
        <v>40</v>
      </c>
      <c r="C14" s="185"/>
      <c r="D14" s="169"/>
      <c r="E14" s="169"/>
      <c r="F14" s="33">
        <f t="shared" si="0"/>
        <v>0</v>
      </c>
      <c r="G14" s="33">
        <f t="shared" si="1"/>
        <v>0</v>
      </c>
      <c r="H14" s="33">
        <f t="shared" si="3"/>
        <v>0</v>
      </c>
      <c r="I14" s="33"/>
      <c r="J14" s="31">
        <f t="shared" si="4"/>
        <v>0</v>
      </c>
      <c r="K14" s="185">
        <f t="shared" si="5"/>
        <v>0</v>
      </c>
      <c r="L14" s="185"/>
      <c r="M14" s="169">
        <f t="shared" si="2"/>
        <v>0</v>
      </c>
    </row>
    <row r="15" spans="2:13" x14ac:dyDescent="0.2">
      <c r="B15" s="184" t="s">
        <v>41</v>
      </c>
      <c r="C15" s="185"/>
      <c r="D15" s="169"/>
      <c r="E15" s="169"/>
      <c r="F15" s="33">
        <f t="shared" si="0"/>
        <v>0</v>
      </c>
      <c r="G15" s="33">
        <f t="shared" si="1"/>
        <v>0</v>
      </c>
      <c r="H15" s="33">
        <f t="shared" si="3"/>
        <v>0</v>
      </c>
      <c r="I15" s="33"/>
      <c r="J15" s="31">
        <f t="shared" si="4"/>
        <v>0</v>
      </c>
      <c r="K15" s="185">
        <f t="shared" si="5"/>
        <v>0</v>
      </c>
      <c r="L15" s="185"/>
      <c r="M15" s="169">
        <f t="shared" si="2"/>
        <v>0</v>
      </c>
    </row>
    <row r="16" spans="2:13" x14ac:dyDescent="0.2">
      <c r="B16" s="184" t="s">
        <v>42</v>
      </c>
      <c r="C16" s="185"/>
      <c r="D16" s="169"/>
      <c r="E16" s="169"/>
      <c r="F16" s="33">
        <f t="shared" si="0"/>
        <v>0</v>
      </c>
      <c r="G16" s="33">
        <f t="shared" si="1"/>
        <v>0</v>
      </c>
      <c r="H16" s="33">
        <f t="shared" si="3"/>
        <v>0</v>
      </c>
      <c r="I16" s="33"/>
      <c r="J16" s="31">
        <f t="shared" si="4"/>
        <v>0</v>
      </c>
      <c r="K16" s="185">
        <f t="shared" si="5"/>
        <v>0</v>
      </c>
      <c r="L16" s="185"/>
      <c r="M16" s="169">
        <f t="shared" si="2"/>
        <v>0</v>
      </c>
    </row>
    <row r="17" spans="2:13" x14ac:dyDescent="0.2">
      <c r="B17" s="184" t="s">
        <v>43</v>
      </c>
      <c r="C17" s="185"/>
      <c r="D17" s="169"/>
      <c r="E17" s="169"/>
      <c r="F17" s="33">
        <f t="shared" si="0"/>
        <v>0</v>
      </c>
      <c r="G17" s="33">
        <f t="shared" si="1"/>
        <v>0</v>
      </c>
      <c r="H17" s="33">
        <f t="shared" si="3"/>
        <v>0</v>
      </c>
      <c r="I17" s="33"/>
      <c r="J17" s="31">
        <f t="shared" si="4"/>
        <v>0</v>
      </c>
      <c r="K17" s="185">
        <f t="shared" si="5"/>
        <v>0</v>
      </c>
      <c r="L17" s="185"/>
      <c r="M17" s="169">
        <f t="shared" si="2"/>
        <v>0</v>
      </c>
    </row>
    <row r="18" spans="2:13" x14ac:dyDescent="0.2">
      <c r="B18" s="184" t="s">
        <v>44</v>
      </c>
      <c r="C18" s="185"/>
      <c r="D18" s="169"/>
      <c r="E18" s="169"/>
      <c r="F18" s="33">
        <f t="shared" si="0"/>
        <v>0</v>
      </c>
      <c r="G18" s="33">
        <f t="shared" si="1"/>
        <v>0</v>
      </c>
      <c r="H18" s="33">
        <f t="shared" si="3"/>
        <v>0</v>
      </c>
      <c r="I18" s="33"/>
      <c r="J18" s="31">
        <f t="shared" si="4"/>
        <v>0</v>
      </c>
      <c r="K18" s="185">
        <f t="shared" si="5"/>
        <v>0</v>
      </c>
      <c r="L18" s="185"/>
      <c r="M18" s="169">
        <f t="shared" si="2"/>
        <v>0</v>
      </c>
    </row>
    <row r="19" spans="2:13" x14ac:dyDescent="0.2">
      <c r="B19" s="141" t="s">
        <v>45</v>
      </c>
      <c r="C19" s="185"/>
      <c r="D19" s="169"/>
      <c r="E19" s="169"/>
      <c r="F19" s="33">
        <f t="shared" si="0"/>
        <v>0</v>
      </c>
      <c r="G19" s="33">
        <f t="shared" si="1"/>
        <v>0</v>
      </c>
      <c r="H19" s="33">
        <f t="shared" si="3"/>
        <v>0</v>
      </c>
      <c r="I19" s="33"/>
      <c r="J19" s="31">
        <f t="shared" si="4"/>
        <v>0</v>
      </c>
      <c r="K19" s="185">
        <f>(+C19+D19)*0.10667</f>
        <v>0</v>
      </c>
      <c r="L19" s="185"/>
      <c r="M19" s="169">
        <f t="shared" si="2"/>
        <v>0</v>
      </c>
    </row>
    <row r="20" spans="2:13" x14ac:dyDescent="0.2">
      <c r="B20" s="141" t="s">
        <v>46</v>
      </c>
      <c r="C20" s="185"/>
      <c r="D20" s="169"/>
      <c r="E20" s="169"/>
      <c r="F20" s="33">
        <f>+C20*0.1</f>
        <v>0</v>
      </c>
      <c r="G20" s="33">
        <f>+D20*1.25%</f>
        <v>0</v>
      </c>
      <c r="H20" s="33">
        <f>SUM(F20:G20)</f>
        <v>0</v>
      </c>
      <c r="I20" s="33"/>
      <c r="J20" s="31">
        <f t="shared" si="4"/>
        <v>0</v>
      </c>
      <c r="K20" s="185">
        <f>(+C20+D20)*0.10667</f>
        <v>0</v>
      </c>
      <c r="L20" s="185"/>
      <c r="M20" s="169">
        <f t="shared" si="2"/>
        <v>0</v>
      </c>
    </row>
    <row r="21" spans="2:13" ht="17" thickBot="1" x14ac:dyDescent="0.25">
      <c r="B21" s="148" t="s">
        <v>47</v>
      </c>
      <c r="C21" s="159"/>
      <c r="D21" s="160"/>
      <c r="E21" s="160"/>
      <c r="F21" s="67">
        <f>+C21*0.1</f>
        <v>0</v>
      </c>
      <c r="G21" s="67">
        <f>+D21*1.25%</f>
        <v>0</v>
      </c>
      <c r="H21" s="67">
        <f>SUM(F21:G21)</f>
        <v>0</v>
      </c>
      <c r="I21" s="67"/>
      <c r="J21" s="83">
        <f t="shared" si="4"/>
        <v>0</v>
      </c>
      <c r="K21" s="159">
        <f>(+C21+D21)*0.10667</f>
        <v>0</v>
      </c>
      <c r="L21" s="159"/>
      <c r="M21" s="160">
        <f>+K21-L21</f>
        <v>0</v>
      </c>
    </row>
    <row r="22" spans="2:13" x14ac:dyDescent="0.2">
      <c r="B22" s="161" t="s">
        <v>86</v>
      </c>
      <c r="C22" s="162">
        <f>SUM(C10:C21)</f>
        <v>0</v>
      </c>
      <c r="D22" s="163">
        <f>SUM(D10:D21)</f>
        <v>0</v>
      </c>
      <c r="E22" s="164">
        <f>SUM(E10:E21)</f>
        <v>0</v>
      </c>
      <c r="F22" s="44">
        <f t="shared" ref="F22:I22" si="6">SUM(F10:F21)</f>
        <v>0</v>
      </c>
      <c r="G22" s="44">
        <f t="shared" si="6"/>
        <v>0</v>
      </c>
      <c r="H22" s="53">
        <f t="shared" si="6"/>
        <v>0</v>
      </c>
      <c r="I22" s="44">
        <f t="shared" si="6"/>
        <v>0</v>
      </c>
      <c r="J22" s="53">
        <f>SUM(J9:J21)</f>
        <v>0</v>
      </c>
      <c r="K22" s="165">
        <f>SUM(K10:K21)</f>
        <v>0</v>
      </c>
      <c r="L22" s="166">
        <f>SUM(L10:L21)</f>
        <v>0</v>
      </c>
      <c r="M22" s="163">
        <f>SUM(M8:M21)</f>
        <v>0</v>
      </c>
    </row>
    <row r="23" spans="2:13" ht="17" thickBot="1" x14ac:dyDescent="0.25">
      <c r="B23" s="167"/>
      <c r="C23" s="168"/>
      <c r="D23" s="169"/>
      <c r="E23" s="170"/>
      <c r="F23" s="44"/>
      <c r="G23" s="44"/>
      <c r="H23" s="171"/>
      <c r="I23" s="96"/>
      <c r="J23" s="172"/>
      <c r="K23" s="173"/>
      <c r="L23" s="174"/>
      <c r="M23" s="175"/>
    </row>
    <row r="24" spans="2:13" ht="17" thickBot="1" x14ac:dyDescent="0.25">
      <c r="B24" s="130" t="s">
        <v>48</v>
      </c>
      <c r="C24" s="176">
        <f>+C22+D22-C23</f>
        <v>0</v>
      </c>
      <c r="D24" s="160"/>
      <c r="E24" s="177"/>
      <c r="F24" s="178"/>
      <c r="G24" s="178"/>
      <c r="H24" s="179">
        <f>H22-H23</f>
        <v>0</v>
      </c>
      <c r="I24" s="180"/>
      <c r="J24" s="179">
        <f>+J22-J23</f>
        <v>0</v>
      </c>
      <c r="K24" s="181">
        <f>K22-K23</f>
        <v>0</v>
      </c>
      <c r="L24" s="182"/>
      <c r="M24" s="183">
        <f>+M23-M22</f>
        <v>0</v>
      </c>
    </row>
  </sheetData>
  <mergeCells count="9">
    <mergeCell ref="B3:M3"/>
    <mergeCell ref="B4:M4"/>
    <mergeCell ref="B6:B8"/>
    <mergeCell ref="C6:D6"/>
    <mergeCell ref="F6:J6"/>
    <mergeCell ref="K6:M6"/>
    <mergeCell ref="F7:H7"/>
    <mergeCell ref="I7:I8"/>
    <mergeCell ref="L7:L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26DE1-3943-504A-B04E-504783179CE1}">
  <dimension ref="B1:V311"/>
  <sheetViews>
    <sheetView workbookViewId="0">
      <selection activeCell="G314" sqref="G314"/>
    </sheetView>
  </sheetViews>
  <sheetFormatPr baseColWidth="10" defaultRowHeight="16" x14ac:dyDescent="0.2"/>
  <sheetData>
    <row r="1" spans="2:22" ht="17" thickBot="1" x14ac:dyDescent="0.25"/>
    <row r="2" spans="2:22" x14ac:dyDescent="0.2">
      <c r="B2" s="228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30"/>
    </row>
    <row r="3" spans="2:22" ht="17" thickBot="1" x14ac:dyDescent="0.25">
      <c r="B3" s="231" t="s">
        <v>120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3"/>
    </row>
    <row r="4" spans="2:22" ht="37" thickBot="1" x14ac:dyDescent="0.25">
      <c r="B4" s="188" t="s">
        <v>100</v>
      </c>
      <c r="C4" s="189" t="s">
        <v>101</v>
      </c>
      <c r="D4" s="190" t="s">
        <v>102</v>
      </c>
      <c r="E4" s="190" t="s">
        <v>103</v>
      </c>
      <c r="F4" s="190" t="s">
        <v>104</v>
      </c>
      <c r="G4" s="190" t="s">
        <v>105</v>
      </c>
      <c r="H4" s="190" t="s">
        <v>106</v>
      </c>
      <c r="I4" s="190" t="s">
        <v>107</v>
      </c>
      <c r="J4" s="190" t="s">
        <v>108</v>
      </c>
      <c r="K4" s="190" t="s">
        <v>109</v>
      </c>
      <c r="L4" s="190" t="s">
        <v>118</v>
      </c>
      <c r="M4" s="190" t="s">
        <v>110</v>
      </c>
      <c r="N4" s="190" t="s">
        <v>97</v>
      </c>
      <c r="O4" s="190" t="s">
        <v>111</v>
      </c>
      <c r="P4" s="190" t="s">
        <v>48</v>
      </c>
      <c r="Q4" s="190" t="s">
        <v>112</v>
      </c>
      <c r="R4" s="190" t="s">
        <v>113</v>
      </c>
      <c r="S4" s="190" t="s">
        <v>114</v>
      </c>
      <c r="T4" s="190" t="s">
        <v>115</v>
      </c>
      <c r="U4" s="190" t="s">
        <v>116</v>
      </c>
      <c r="V4" s="190" t="s">
        <v>117</v>
      </c>
    </row>
    <row r="5" spans="2:22" x14ac:dyDescent="0.2">
      <c r="B5" s="111"/>
      <c r="C5" s="37"/>
      <c r="D5" s="131"/>
      <c r="E5" s="131"/>
      <c r="F5" s="131"/>
      <c r="G5" s="37"/>
      <c r="H5" s="37"/>
      <c r="I5" s="37"/>
      <c r="J5" s="37"/>
      <c r="K5" s="37"/>
      <c r="L5" s="191"/>
      <c r="M5" s="191">
        <f>Table1[[#This Row],[Importe ]]*0.16</f>
        <v>0</v>
      </c>
      <c r="N5" s="191">
        <f>Table1[[#This Row],[Importe ]]+Table1[[#This Row],[IVA]]</f>
        <v>0</v>
      </c>
      <c r="O5" s="191"/>
      <c r="P5" s="191"/>
      <c r="Q5" s="131"/>
      <c r="R5" s="131"/>
      <c r="S5" s="131"/>
      <c r="T5" s="131"/>
      <c r="U5" s="131"/>
      <c r="V5" s="131"/>
    </row>
    <row r="6" spans="2:22" x14ac:dyDescent="0.2">
      <c r="B6" s="111"/>
      <c r="C6" s="37"/>
      <c r="D6" s="131"/>
      <c r="E6" s="131"/>
      <c r="F6" s="131"/>
      <c r="G6" s="37"/>
      <c r="H6" s="37"/>
      <c r="I6" s="37"/>
      <c r="J6" s="37"/>
      <c r="K6" s="37"/>
      <c r="L6" s="191"/>
      <c r="M6" s="191">
        <f>Table1[[#This Row],[Importe ]]*0.16</f>
        <v>0</v>
      </c>
      <c r="N6" s="191">
        <f>Table1[[#This Row],[Importe ]]+Table1[[#This Row],[IVA]]</f>
        <v>0</v>
      </c>
      <c r="O6" s="191"/>
      <c r="P6" s="191"/>
      <c r="Q6" s="131"/>
      <c r="R6" s="131"/>
      <c r="S6" s="131"/>
      <c r="T6" s="131"/>
      <c r="U6" s="131"/>
      <c r="V6" s="131"/>
    </row>
    <row r="7" spans="2:22" x14ac:dyDescent="0.2">
      <c r="B7" s="111"/>
      <c r="C7" s="37"/>
      <c r="D7" s="131"/>
      <c r="E7" s="131"/>
      <c r="F7" s="131"/>
      <c r="G7" s="37"/>
      <c r="H7" s="37"/>
      <c r="I7" s="37"/>
      <c r="J7" s="37"/>
      <c r="K7" s="37"/>
      <c r="L7" s="191"/>
      <c r="M7" s="191">
        <f>Table1[[#This Row],[Importe ]]*0.16</f>
        <v>0</v>
      </c>
      <c r="N7" s="191">
        <f>Table1[[#This Row],[Importe ]]+Table1[[#This Row],[IVA]]</f>
        <v>0</v>
      </c>
      <c r="O7" s="191"/>
      <c r="P7" s="191"/>
      <c r="Q7" s="37"/>
      <c r="R7" s="131"/>
      <c r="S7" s="131"/>
      <c r="T7" s="131"/>
      <c r="U7" s="37"/>
      <c r="V7" s="37"/>
    </row>
    <row r="8" spans="2:22" x14ac:dyDescent="0.2">
      <c r="B8" s="111"/>
      <c r="C8" s="98"/>
      <c r="D8" s="131"/>
      <c r="E8" s="131"/>
      <c r="F8" s="131"/>
      <c r="G8" s="37"/>
      <c r="H8" s="37"/>
      <c r="I8" s="37"/>
      <c r="J8" s="37"/>
      <c r="K8" s="37"/>
      <c r="L8" s="191"/>
      <c r="M8" s="191">
        <f>Table1[[#This Row],[Importe ]]*0.16</f>
        <v>0</v>
      </c>
      <c r="N8" s="191">
        <f>Table1[[#This Row],[Importe ]]+Table1[[#This Row],[IVA]]</f>
        <v>0</v>
      </c>
      <c r="O8" s="191"/>
      <c r="P8" s="191"/>
      <c r="Q8" s="37"/>
      <c r="R8" s="131"/>
      <c r="S8" s="131"/>
      <c r="T8" s="131"/>
      <c r="U8" s="37"/>
      <c r="V8" s="37"/>
    </row>
    <row r="9" spans="2:22" x14ac:dyDescent="0.2">
      <c r="B9" s="111"/>
      <c r="C9" s="37"/>
      <c r="D9" s="131"/>
      <c r="E9" s="131"/>
      <c r="F9" s="131"/>
      <c r="G9" s="37"/>
      <c r="H9" s="37"/>
      <c r="I9" s="37"/>
      <c r="J9" s="37"/>
      <c r="K9" s="37"/>
      <c r="L9" s="191"/>
      <c r="M9" s="191">
        <f>Table1[[#This Row],[Importe ]]*0.16</f>
        <v>0</v>
      </c>
      <c r="N9" s="191">
        <f>Table1[[#This Row],[Importe ]]+Table1[[#This Row],[IVA]]</f>
        <v>0</v>
      </c>
      <c r="O9" s="191"/>
      <c r="P9" s="191"/>
      <c r="Q9" s="131"/>
      <c r="R9" s="131"/>
      <c r="S9" s="131"/>
      <c r="T9" s="131"/>
      <c r="U9" s="131"/>
      <c r="V9" s="131"/>
    </row>
    <row r="10" spans="2:22" x14ac:dyDescent="0.2">
      <c r="B10" s="111"/>
      <c r="C10" s="37"/>
      <c r="D10" s="131"/>
      <c r="E10" s="131"/>
      <c r="F10" s="131"/>
      <c r="G10" s="37"/>
      <c r="H10" s="37"/>
      <c r="I10" s="37"/>
      <c r="J10" s="37"/>
      <c r="K10" s="37"/>
      <c r="L10" s="191"/>
      <c r="M10" s="191">
        <f>Table1[[#This Row],[Importe ]]*0.16</f>
        <v>0</v>
      </c>
      <c r="N10" s="191">
        <f>Table1[[#This Row],[Importe ]]+Table1[[#This Row],[IVA]]</f>
        <v>0</v>
      </c>
      <c r="O10" s="191"/>
      <c r="P10" s="191"/>
      <c r="Q10" s="131"/>
      <c r="R10" s="131"/>
      <c r="S10" s="131"/>
      <c r="T10" s="131"/>
      <c r="U10" s="131"/>
      <c r="V10" s="131"/>
    </row>
    <row r="11" spans="2:22" x14ac:dyDescent="0.2">
      <c r="B11" s="111"/>
      <c r="C11" s="37"/>
      <c r="D11" s="131"/>
      <c r="E11" s="131"/>
      <c r="F11" s="131"/>
      <c r="G11" s="37"/>
      <c r="H11" s="98"/>
      <c r="I11" s="37"/>
      <c r="J11" s="37"/>
      <c r="K11" s="37"/>
      <c r="L11" s="191"/>
      <c r="M11" s="191">
        <f>Table1[[#This Row],[Importe ]]*0.16</f>
        <v>0</v>
      </c>
      <c r="N11" s="191">
        <f>Table1[[#This Row],[Importe ]]+Table1[[#This Row],[IVA]]</f>
        <v>0</v>
      </c>
      <c r="O11" s="191"/>
      <c r="P11" s="191"/>
      <c r="Q11" s="131"/>
      <c r="R11" s="131"/>
      <c r="S11" s="131"/>
      <c r="T11" s="131"/>
      <c r="U11" s="131"/>
      <c r="V11" s="131"/>
    </row>
    <row r="12" spans="2:22" x14ac:dyDescent="0.2">
      <c r="B12" s="111"/>
      <c r="C12" s="37"/>
      <c r="D12" s="131"/>
      <c r="E12" s="131"/>
      <c r="F12" s="131"/>
      <c r="G12" s="37"/>
      <c r="H12" s="98"/>
      <c r="I12" s="37"/>
      <c r="J12" s="37"/>
      <c r="K12" s="37"/>
      <c r="L12" s="191"/>
      <c r="M12" s="191">
        <f>Table1[[#This Row],[Importe ]]*0.16</f>
        <v>0</v>
      </c>
      <c r="N12" s="191">
        <f>Table1[[#This Row],[Importe ]]+Table1[[#This Row],[IVA]]</f>
        <v>0</v>
      </c>
      <c r="O12" s="191"/>
      <c r="P12" s="191"/>
      <c r="Q12" s="131"/>
      <c r="R12" s="131"/>
      <c r="S12" s="131"/>
      <c r="T12" s="131"/>
      <c r="U12" s="131"/>
      <c r="V12" s="131"/>
    </row>
    <row r="13" spans="2:22" x14ac:dyDescent="0.2">
      <c r="B13" s="111"/>
      <c r="C13" s="37"/>
      <c r="D13" s="131"/>
      <c r="E13" s="131"/>
      <c r="F13" s="131"/>
      <c r="G13" s="37"/>
      <c r="H13" s="37"/>
      <c r="I13" s="37"/>
      <c r="J13" s="37"/>
      <c r="K13" s="37"/>
      <c r="L13" s="191"/>
      <c r="M13" s="191">
        <f>Table1[[#This Row],[Importe ]]*0.16</f>
        <v>0</v>
      </c>
      <c r="N13" s="191">
        <f>Table1[[#This Row],[Importe ]]+Table1[[#This Row],[IVA]]</f>
        <v>0</v>
      </c>
      <c r="O13" s="191"/>
      <c r="P13" s="191"/>
      <c r="Q13" s="131"/>
      <c r="R13" s="131"/>
      <c r="S13" s="131"/>
      <c r="T13" s="131"/>
      <c r="U13" s="131"/>
      <c r="V13" s="131"/>
    </row>
    <row r="14" spans="2:22" x14ac:dyDescent="0.2">
      <c r="B14" s="111"/>
      <c r="C14" s="37"/>
      <c r="D14" s="131"/>
      <c r="E14" s="131"/>
      <c r="F14" s="131"/>
      <c r="G14" s="37"/>
      <c r="H14" s="37"/>
      <c r="I14" s="37"/>
      <c r="J14" s="37"/>
      <c r="K14" s="37"/>
      <c r="L14" s="191"/>
      <c r="M14" s="191">
        <f>Table1[[#This Row],[Importe ]]*0.16</f>
        <v>0</v>
      </c>
      <c r="N14" s="191">
        <f>Table1[[#This Row],[Importe ]]+Table1[[#This Row],[IVA]]</f>
        <v>0</v>
      </c>
      <c r="O14" s="191"/>
      <c r="P14" s="191"/>
      <c r="Q14" s="131"/>
      <c r="R14" s="131"/>
      <c r="S14" s="131"/>
      <c r="T14" s="131"/>
      <c r="U14" s="131"/>
      <c r="V14" s="131"/>
    </row>
    <row r="15" spans="2:22" x14ac:dyDescent="0.2">
      <c r="B15" s="111"/>
      <c r="C15" s="37"/>
      <c r="D15" s="131"/>
      <c r="E15" s="131"/>
      <c r="F15" s="131"/>
      <c r="G15" s="37"/>
      <c r="H15" s="37"/>
      <c r="I15" s="37"/>
      <c r="J15" s="37"/>
      <c r="K15" s="37"/>
      <c r="L15" s="191"/>
      <c r="M15" s="191">
        <f>Table1[[#This Row],[Importe ]]*0.16</f>
        <v>0</v>
      </c>
      <c r="N15" s="191">
        <f>Table1[[#This Row],[Importe ]]+Table1[[#This Row],[IVA]]</f>
        <v>0</v>
      </c>
      <c r="O15" s="191"/>
      <c r="P15" s="191"/>
      <c r="Q15" s="37"/>
      <c r="R15" s="131"/>
      <c r="S15" s="131"/>
      <c r="T15" s="131"/>
      <c r="U15" s="37"/>
      <c r="V15" s="37"/>
    </row>
    <row r="16" spans="2:22" x14ac:dyDescent="0.2">
      <c r="B16" s="111"/>
      <c r="C16" s="98"/>
      <c r="D16" s="131"/>
      <c r="E16" s="131"/>
      <c r="F16" s="131"/>
      <c r="G16" s="37"/>
      <c r="H16" s="37"/>
      <c r="I16" s="37"/>
      <c r="J16" s="37"/>
      <c r="K16" s="37"/>
      <c r="L16" s="191"/>
      <c r="M16" s="191">
        <f>Table1[[#This Row],[Importe ]]*0.16</f>
        <v>0</v>
      </c>
      <c r="N16" s="191">
        <f>Table1[[#This Row],[Importe ]]+Table1[[#This Row],[IVA]]</f>
        <v>0</v>
      </c>
      <c r="O16" s="191"/>
      <c r="P16" s="191"/>
      <c r="Q16" s="37"/>
      <c r="R16" s="131"/>
      <c r="S16" s="131"/>
      <c r="T16" s="131"/>
      <c r="U16" s="37"/>
      <c r="V16" s="37"/>
    </row>
    <row r="17" spans="2:22" x14ac:dyDescent="0.2">
      <c r="B17" s="111"/>
      <c r="C17" s="192"/>
      <c r="D17" s="131"/>
      <c r="E17" s="131"/>
      <c r="F17" s="131"/>
      <c r="G17" s="37"/>
      <c r="H17" s="37"/>
      <c r="I17" s="37"/>
      <c r="J17" s="37"/>
      <c r="K17" s="37"/>
      <c r="L17" s="191"/>
      <c r="M17" s="191">
        <f>Table1[[#This Row],[Importe ]]*0.16</f>
        <v>0</v>
      </c>
      <c r="N17" s="191">
        <f>Table1[[#This Row],[Importe ]]+Table1[[#This Row],[IVA]]</f>
        <v>0</v>
      </c>
      <c r="O17" s="191"/>
      <c r="P17" s="191"/>
      <c r="Q17" s="37"/>
      <c r="R17" s="131"/>
      <c r="S17" s="131"/>
      <c r="T17" s="131"/>
      <c r="U17" s="37"/>
      <c r="V17" s="37"/>
    </row>
    <row r="18" spans="2:22" x14ac:dyDescent="0.2">
      <c r="B18" s="111"/>
      <c r="C18" s="98"/>
      <c r="D18" s="131"/>
      <c r="E18" s="131"/>
      <c r="F18" s="131"/>
      <c r="G18" s="37"/>
      <c r="H18" s="37"/>
      <c r="I18" s="37"/>
      <c r="J18" s="37"/>
      <c r="K18" s="37"/>
      <c r="L18" s="191"/>
      <c r="M18" s="191">
        <f>Table1[[#This Row],[Importe ]]*0.16</f>
        <v>0</v>
      </c>
      <c r="N18" s="191">
        <f>Table1[[#This Row],[Importe ]]+Table1[[#This Row],[IVA]]</f>
        <v>0</v>
      </c>
      <c r="O18" s="191"/>
      <c r="P18" s="191"/>
      <c r="Q18" s="37"/>
      <c r="R18" s="131"/>
      <c r="S18" s="131"/>
      <c r="T18" s="131"/>
      <c r="U18" s="37"/>
      <c r="V18" s="37"/>
    </row>
    <row r="19" spans="2:22" x14ac:dyDescent="0.2">
      <c r="B19" s="111"/>
      <c r="C19" s="98"/>
      <c r="D19" s="131"/>
      <c r="E19" s="131"/>
      <c r="F19" s="131"/>
      <c r="G19" s="37"/>
      <c r="H19" s="37"/>
      <c r="I19" s="37"/>
      <c r="J19" s="37"/>
      <c r="K19" s="37"/>
      <c r="L19" s="191"/>
      <c r="M19" s="191">
        <f>Table1[[#This Row],[Importe ]]*0.16</f>
        <v>0</v>
      </c>
      <c r="N19" s="191">
        <f>Table1[[#This Row],[Importe ]]+Table1[[#This Row],[IVA]]</f>
        <v>0</v>
      </c>
      <c r="O19" s="191"/>
      <c r="P19" s="191"/>
      <c r="Q19" s="37"/>
      <c r="R19" s="131"/>
      <c r="S19" s="131"/>
      <c r="T19" s="131"/>
      <c r="U19" s="37"/>
      <c r="V19" s="37"/>
    </row>
    <row r="20" spans="2:22" x14ac:dyDescent="0.2">
      <c r="B20" s="111"/>
      <c r="C20" s="98"/>
      <c r="D20" s="131"/>
      <c r="E20" s="131"/>
      <c r="F20" s="131"/>
      <c r="G20" s="37"/>
      <c r="H20" s="37"/>
      <c r="I20" s="37"/>
      <c r="J20" s="37"/>
      <c r="K20" s="37"/>
      <c r="L20" s="191"/>
      <c r="M20" s="191">
        <f>Table1[[#This Row],[Importe ]]*0.16</f>
        <v>0</v>
      </c>
      <c r="N20" s="191">
        <f>Table1[[#This Row],[Importe ]]+Table1[[#This Row],[IVA]]</f>
        <v>0</v>
      </c>
      <c r="O20" s="191"/>
      <c r="P20" s="191"/>
      <c r="Q20" s="37"/>
      <c r="R20" s="131"/>
      <c r="S20" s="131"/>
      <c r="T20" s="131"/>
      <c r="U20" s="37"/>
      <c r="V20" s="37"/>
    </row>
    <row r="21" spans="2:22" x14ac:dyDescent="0.2">
      <c r="B21" s="111"/>
      <c r="C21" s="98"/>
      <c r="D21" s="131"/>
      <c r="E21" s="131"/>
      <c r="F21" s="131"/>
      <c r="G21" s="37"/>
      <c r="H21" s="37"/>
      <c r="I21" s="37"/>
      <c r="J21" s="37"/>
      <c r="K21" s="37"/>
      <c r="L21" s="191"/>
      <c r="M21" s="191">
        <f>Table1[[#This Row],[Importe ]]*0.16</f>
        <v>0</v>
      </c>
      <c r="N21" s="191">
        <f>Table1[[#This Row],[Importe ]]+Table1[[#This Row],[IVA]]</f>
        <v>0</v>
      </c>
      <c r="O21" s="191"/>
      <c r="P21" s="191"/>
      <c r="Q21" s="37"/>
      <c r="R21" s="131"/>
      <c r="S21" s="131"/>
      <c r="T21" s="131"/>
      <c r="U21" s="37"/>
      <c r="V21" s="37"/>
    </row>
    <row r="22" spans="2:22" x14ac:dyDescent="0.2">
      <c r="B22" s="111"/>
      <c r="C22" s="98"/>
      <c r="D22" s="131"/>
      <c r="E22" s="131"/>
      <c r="F22" s="131"/>
      <c r="G22" s="37"/>
      <c r="H22" s="37"/>
      <c r="I22" s="37"/>
      <c r="J22" s="37"/>
      <c r="K22" s="37"/>
      <c r="L22" s="191"/>
      <c r="M22" s="191">
        <f>Table1[[#This Row],[Importe ]]*0.16</f>
        <v>0</v>
      </c>
      <c r="N22" s="191">
        <f>Table1[[#This Row],[Importe ]]+Table1[[#This Row],[IVA]]</f>
        <v>0</v>
      </c>
      <c r="O22" s="191"/>
      <c r="P22" s="191"/>
      <c r="Q22" s="37"/>
      <c r="R22" s="131"/>
      <c r="S22" s="131"/>
      <c r="T22" s="131"/>
      <c r="U22" s="37"/>
      <c r="V22" s="37"/>
    </row>
    <row r="23" spans="2:22" x14ac:dyDescent="0.2">
      <c r="B23" s="111"/>
      <c r="C23" s="98"/>
      <c r="D23" s="131"/>
      <c r="E23" s="131"/>
      <c r="F23" s="131"/>
      <c r="G23" s="37"/>
      <c r="H23" s="37"/>
      <c r="I23" s="37"/>
      <c r="J23" s="37"/>
      <c r="K23" s="37"/>
      <c r="L23" s="191"/>
      <c r="M23" s="191">
        <f>Table1[[#This Row],[Importe ]]*0.16</f>
        <v>0</v>
      </c>
      <c r="N23" s="191">
        <f>Table1[[#This Row],[Importe ]]+Table1[[#This Row],[IVA]]</f>
        <v>0</v>
      </c>
      <c r="O23" s="191"/>
      <c r="P23" s="191"/>
      <c r="Q23" s="37"/>
      <c r="R23" s="131"/>
      <c r="S23" s="131"/>
      <c r="T23" s="131"/>
      <c r="U23" s="37"/>
      <c r="V23" s="37"/>
    </row>
    <row r="24" spans="2:22" x14ac:dyDescent="0.2">
      <c r="B24" s="111"/>
      <c r="C24" s="98"/>
      <c r="D24" s="131"/>
      <c r="E24" s="131"/>
      <c r="F24" s="131"/>
      <c r="G24" s="37"/>
      <c r="H24" s="37"/>
      <c r="I24" s="37"/>
      <c r="J24" s="37"/>
      <c r="K24" s="37"/>
      <c r="L24" s="191"/>
      <c r="M24" s="191">
        <f>Table1[[#This Row],[Importe ]]*0.16</f>
        <v>0</v>
      </c>
      <c r="N24" s="191">
        <f>Table1[[#This Row],[Importe ]]+Table1[[#This Row],[IVA]]</f>
        <v>0</v>
      </c>
      <c r="O24" s="191"/>
      <c r="P24" s="191"/>
      <c r="Q24" s="37"/>
      <c r="R24" s="131"/>
      <c r="S24" s="131"/>
      <c r="T24" s="131"/>
      <c r="U24" s="37"/>
      <c r="V24" s="37"/>
    </row>
    <row r="25" spans="2:22" x14ac:dyDescent="0.2">
      <c r="B25" s="193"/>
      <c r="C25" s="194"/>
      <c r="D25" s="193"/>
      <c r="E25" s="193"/>
      <c r="F25" s="193"/>
      <c r="G25" s="194"/>
      <c r="H25" s="194"/>
      <c r="I25" s="194"/>
      <c r="J25" s="194"/>
      <c r="K25" s="194"/>
      <c r="L25" s="195">
        <f>SUBTOTAL(109,Table1[[Importe ]])</f>
        <v>0</v>
      </c>
      <c r="M25" s="195">
        <f>SUBTOTAL(109,Table1[IVA])</f>
        <v>0</v>
      </c>
      <c r="N25" s="195">
        <f>SUBTOTAL(109,Table1[Total])</f>
        <v>0</v>
      </c>
      <c r="O25" s="194"/>
      <c r="P25" s="194"/>
      <c r="Q25" s="194"/>
      <c r="R25" s="194"/>
      <c r="S25" s="194"/>
      <c r="T25" s="194"/>
      <c r="U25" s="194"/>
      <c r="V25" s="194"/>
    </row>
    <row r="27" spans="2:22" ht="17" thickBot="1" x14ac:dyDescent="0.25"/>
    <row r="28" spans="2:22" x14ac:dyDescent="0.2">
      <c r="B28" s="228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30"/>
    </row>
    <row r="29" spans="2:22" ht="17" thickBot="1" x14ac:dyDescent="0.25">
      <c r="B29" s="231" t="s">
        <v>119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3"/>
    </row>
    <row r="30" spans="2:22" ht="37" thickBot="1" x14ac:dyDescent="0.25">
      <c r="B30" s="188" t="s">
        <v>100</v>
      </c>
      <c r="C30" s="189" t="s">
        <v>101</v>
      </c>
      <c r="D30" s="190" t="s">
        <v>102</v>
      </c>
      <c r="E30" s="190" t="s">
        <v>103</v>
      </c>
      <c r="F30" s="190" t="s">
        <v>104</v>
      </c>
      <c r="G30" s="190" t="s">
        <v>105</v>
      </c>
      <c r="H30" s="190" t="s">
        <v>106</v>
      </c>
      <c r="I30" s="190" t="s">
        <v>107</v>
      </c>
      <c r="J30" s="190" t="s">
        <v>108</v>
      </c>
      <c r="K30" s="190" t="s">
        <v>109</v>
      </c>
      <c r="L30" s="190" t="s">
        <v>118</v>
      </c>
      <c r="M30" s="190" t="s">
        <v>110</v>
      </c>
      <c r="N30" s="190" t="s">
        <v>97</v>
      </c>
      <c r="O30" s="190" t="s">
        <v>111</v>
      </c>
      <c r="P30" s="190" t="s">
        <v>48</v>
      </c>
      <c r="Q30" s="190" t="s">
        <v>112</v>
      </c>
      <c r="R30" s="190" t="s">
        <v>113</v>
      </c>
      <c r="S30" s="190" t="s">
        <v>114</v>
      </c>
      <c r="T30" s="190" t="s">
        <v>115</v>
      </c>
      <c r="U30" s="190" t="s">
        <v>116</v>
      </c>
      <c r="V30" s="190" t="s">
        <v>117</v>
      </c>
    </row>
    <row r="31" spans="2:22" x14ac:dyDescent="0.2">
      <c r="B31" s="111"/>
      <c r="C31" s="37"/>
      <c r="D31" s="131"/>
      <c r="E31" s="131"/>
      <c r="F31" s="131"/>
      <c r="G31" s="37"/>
      <c r="H31" s="37"/>
      <c r="I31" s="37"/>
      <c r="J31" s="37"/>
      <c r="K31" s="37"/>
      <c r="L31" s="191"/>
      <c r="M31" s="191">
        <f>Table13[[#This Row],[Importe ]]*0.16</f>
        <v>0</v>
      </c>
      <c r="N31" s="191">
        <f>Table13[[#This Row],[Importe ]]+Table13[[#This Row],[IVA]]</f>
        <v>0</v>
      </c>
      <c r="O31" s="191"/>
      <c r="P31" s="191"/>
      <c r="Q31" s="131"/>
      <c r="R31" s="131"/>
      <c r="S31" s="131"/>
      <c r="T31" s="131"/>
      <c r="U31" s="131"/>
      <c r="V31" s="131"/>
    </row>
    <row r="32" spans="2:22" x14ac:dyDescent="0.2">
      <c r="B32" s="111"/>
      <c r="C32" s="37"/>
      <c r="D32" s="131"/>
      <c r="E32" s="131"/>
      <c r="F32" s="131"/>
      <c r="G32" s="37"/>
      <c r="H32" s="37"/>
      <c r="I32" s="37"/>
      <c r="J32" s="37"/>
      <c r="K32" s="37"/>
      <c r="L32" s="191"/>
      <c r="M32" s="191">
        <f>Table13[[#This Row],[Importe ]]*0.16</f>
        <v>0</v>
      </c>
      <c r="N32" s="191">
        <f>Table13[[#This Row],[Importe ]]+Table13[[#This Row],[IVA]]</f>
        <v>0</v>
      </c>
      <c r="O32" s="191"/>
      <c r="P32" s="191"/>
      <c r="Q32" s="131"/>
      <c r="R32" s="131"/>
      <c r="S32" s="131"/>
      <c r="T32" s="131"/>
      <c r="U32" s="131"/>
      <c r="V32" s="131"/>
    </row>
    <row r="33" spans="2:22" x14ac:dyDescent="0.2">
      <c r="B33" s="111"/>
      <c r="C33" s="37"/>
      <c r="D33" s="131"/>
      <c r="E33" s="131"/>
      <c r="F33" s="131"/>
      <c r="G33" s="37"/>
      <c r="H33" s="37"/>
      <c r="I33" s="37"/>
      <c r="J33" s="37"/>
      <c r="K33" s="37"/>
      <c r="L33" s="191"/>
      <c r="M33" s="191">
        <f>Table13[[#This Row],[Importe ]]*0.16</f>
        <v>0</v>
      </c>
      <c r="N33" s="191">
        <f>Table13[[#This Row],[Importe ]]+Table13[[#This Row],[IVA]]</f>
        <v>0</v>
      </c>
      <c r="O33" s="191"/>
      <c r="P33" s="191"/>
      <c r="Q33" s="37"/>
      <c r="R33" s="131"/>
      <c r="S33" s="131"/>
      <c r="T33" s="131"/>
      <c r="U33" s="37"/>
      <c r="V33" s="37"/>
    </row>
    <row r="34" spans="2:22" x14ac:dyDescent="0.2">
      <c r="B34" s="111"/>
      <c r="C34" s="98"/>
      <c r="D34" s="131"/>
      <c r="E34" s="131"/>
      <c r="F34" s="131"/>
      <c r="G34" s="37"/>
      <c r="H34" s="37"/>
      <c r="I34" s="37"/>
      <c r="J34" s="37"/>
      <c r="K34" s="37"/>
      <c r="L34" s="191"/>
      <c r="M34" s="191">
        <f>Table13[[#This Row],[Importe ]]*0.16</f>
        <v>0</v>
      </c>
      <c r="N34" s="191">
        <f>Table13[[#This Row],[Importe ]]+Table13[[#This Row],[IVA]]</f>
        <v>0</v>
      </c>
      <c r="O34" s="191"/>
      <c r="P34" s="191"/>
      <c r="Q34" s="37"/>
      <c r="R34" s="131"/>
      <c r="S34" s="131"/>
      <c r="T34" s="131"/>
      <c r="U34" s="37"/>
      <c r="V34" s="37"/>
    </row>
    <row r="35" spans="2:22" x14ac:dyDescent="0.2">
      <c r="B35" s="111"/>
      <c r="C35" s="37"/>
      <c r="D35" s="131"/>
      <c r="E35" s="131"/>
      <c r="F35" s="131"/>
      <c r="G35" s="37"/>
      <c r="H35" s="37"/>
      <c r="I35" s="37"/>
      <c r="J35" s="37"/>
      <c r="K35" s="37"/>
      <c r="L35" s="191"/>
      <c r="M35" s="191">
        <f>Table13[[#This Row],[Importe ]]*0.16</f>
        <v>0</v>
      </c>
      <c r="N35" s="191">
        <f>Table13[[#This Row],[Importe ]]+Table13[[#This Row],[IVA]]</f>
        <v>0</v>
      </c>
      <c r="O35" s="191"/>
      <c r="P35" s="191"/>
      <c r="Q35" s="131"/>
      <c r="R35" s="131"/>
      <c r="S35" s="131"/>
      <c r="T35" s="131"/>
      <c r="U35" s="131"/>
      <c r="V35" s="131"/>
    </row>
    <row r="36" spans="2:22" x14ac:dyDescent="0.2">
      <c r="B36" s="111"/>
      <c r="C36" s="37"/>
      <c r="D36" s="131"/>
      <c r="E36" s="131"/>
      <c r="F36" s="131"/>
      <c r="G36" s="37"/>
      <c r="H36" s="37"/>
      <c r="I36" s="37"/>
      <c r="J36" s="37"/>
      <c r="K36" s="37"/>
      <c r="L36" s="191"/>
      <c r="M36" s="191">
        <f>Table13[[#This Row],[Importe ]]*0.16</f>
        <v>0</v>
      </c>
      <c r="N36" s="191">
        <f>Table13[[#This Row],[Importe ]]+Table13[[#This Row],[IVA]]</f>
        <v>0</v>
      </c>
      <c r="O36" s="191"/>
      <c r="P36" s="191"/>
      <c r="Q36" s="131"/>
      <c r="R36" s="131"/>
      <c r="S36" s="131"/>
      <c r="T36" s="131"/>
      <c r="U36" s="131"/>
      <c r="V36" s="131"/>
    </row>
    <row r="37" spans="2:22" x14ac:dyDescent="0.2">
      <c r="B37" s="111"/>
      <c r="C37" s="37"/>
      <c r="D37" s="131"/>
      <c r="E37" s="131"/>
      <c r="F37" s="131"/>
      <c r="G37" s="37"/>
      <c r="H37" s="98"/>
      <c r="I37" s="37"/>
      <c r="J37" s="37"/>
      <c r="K37" s="37"/>
      <c r="L37" s="191"/>
      <c r="M37" s="191">
        <f>Table13[[#This Row],[Importe ]]*0.16</f>
        <v>0</v>
      </c>
      <c r="N37" s="191">
        <f>Table13[[#This Row],[Importe ]]+Table13[[#This Row],[IVA]]</f>
        <v>0</v>
      </c>
      <c r="O37" s="191"/>
      <c r="P37" s="191"/>
      <c r="Q37" s="131"/>
      <c r="R37" s="131"/>
      <c r="S37" s="131"/>
      <c r="T37" s="131"/>
      <c r="U37" s="131"/>
      <c r="V37" s="131"/>
    </row>
    <row r="38" spans="2:22" x14ac:dyDescent="0.2">
      <c r="B38" s="111"/>
      <c r="C38" s="37"/>
      <c r="D38" s="131"/>
      <c r="E38" s="131"/>
      <c r="F38" s="131"/>
      <c r="G38" s="37"/>
      <c r="H38" s="98"/>
      <c r="I38" s="37"/>
      <c r="J38" s="37"/>
      <c r="K38" s="37"/>
      <c r="L38" s="191"/>
      <c r="M38" s="191">
        <f>Table13[[#This Row],[Importe ]]*0.16</f>
        <v>0</v>
      </c>
      <c r="N38" s="191">
        <f>Table13[[#This Row],[Importe ]]+Table13[[#This Row],[IVA]]</f>
        <v>0</v>
      </c>
      <c r="O38" s="191"/>
      <c r="P38" s="191"/>
      <c r="Q38" s="131"/>
      <c r="R38" s="131"/>
      <c r="S38" s="131"/>
      <c r="T38" s="131"/>
      <c r="U38" s="131"/>
      <c r="V38" s="131"/>
    </row>
    <row r="39" spans="2:22" x14ac:dyDescent="0.2">
      <c r="B39" s="111"/>
      <c r="C39" s="37"/>
      <c r="D39" s="131"/>
      <c r="E39" s="131"/>
      <c r="F39" s="131"/>
      <c r="G39" s="37"/>
      <c r="H39" s="37"/>
      <c r="I39" s="37"/>
      <c r="J39" s="37"/>
      <c r="K39" s="37"/>
      <c r="L39" s="191"/>
      <c r="M39" s="191">
        <f>Table13[[#This Row],[Importe ]]*0.16</f>
        <v>0</v>
      </c>
      <c r="N39" s="191">
        <f>Table13[[#This Row],[Importe ]]+Table13[[#This Row],[IVA]]</f>
        <v>0</v>
      </c>
      <c r="O39" s="191"/>
      <c r="P39" s="191"/>
      <c r="Q39" s="131"/>
      <c r="R39" s="131"/>
      <c r="S39" s="131"/>
      <c r="T39" s="131"/>
      <c r="U39" s="131"/>
      <c r="V39" s="131"/>
    </row>
    <row r="40" spans="2:22" x14ac:dyDescent="0.2">
      <c r="B40" s="111"/>
      <c r="C40" s="37"/>
      <c r="D40" s="131"/>
      <c r="E40" s="131"/>
      <c r="F40" s="131"/>
      <c r="G40" s="37"/>
      <c r="H40" s="37"/>
      <c r="I40" s="37"/>
      <c r="J40" s="37"/>
      <c r="K40" s="37"/>
      <c r="L40" s="191"/>
      <c r="M40" s="191">
        <f>Table13[[#This Row],[Importe ]]*0.16</f>
        <v>0</v>
      </c>
      <c r="N40" s="191">
        <f>Table13[[#This Row],[Importe ]]+Table13[[#This Row],[IVA]]</f>
        <v>0</v>
      </c>
      <c r="O40" s="191"/>
      <c r="P40" s="191"/>
      <c r="Q40" s="131"/>
      <c r="R40" s="131"/>
      <c r="S40" s="131"/>
      <c r="T40" s="131"/>
      <c r="U40" s="131"/>
      <c r="V40" s="131"/>
    </row>
    <row r="41" spans="2:22" x14ac:dyDescent="0.2">
      <c r="B41" s="111"/>
      <c r="C41" s="37"/>
      <c r="D41" s="131"/>
      <c r="E41" s="131"/>
      <c r="F41" s="131"/>
      <c r="G41" s="37"/>
      <c r="H41" s="37"/>
      <c r="I41" s="37"/>
      <c r="J41" s="37"/>
      <c r="K41" s="37"/>
      <c r="L41" s="191"/>
      <c r="M41" s="191">
        <f>Table13[[#This Row],[Importe ]]*0.16</f>
        <v>0</v>
      </c>
      <c r="N41" s="191">
        <f>Table13[[#This Row],[Importe ]]+Table13[[#This Row],[IVA]]</f>
        <v>0</v>
      </c>
      <c r="O41" s="191"/>
      <c r="P41" s="191"/>
      <c r="Q41" s="37"/>
      <c r="R41" s="131"/>
      <c r="S41" s="131"/>
      <c r="T41" s="131"/>
      <c r="U41" s="37"/>
      <c r="V41" s="37"/>
    </row>
    <row r="42" spans="2:22" x14ac:dyDescent="0.2">
      <c r="B42" s="111"/>
      <c r="C42" s="98"/>
      <c r="D42" s="131"/>
      <c r="E42" s="131"/>
      <c r="F42" s="131"/>
      <c r="G42" s="37"/>
      <c r="H42" s="37"/>
      <c r="I42" s="37"/>
      <c r="J42" s="37"/>
      <c r="K42" s="37"/>
      <c r="L42" s="191"/>
      <c r="M42" s="191">
        <f>Table13[[#This Row],[Importe ]]*0.16</f>
        <v>0</v>
      </c>
      <c r="N42" s="191">
        <f>Table13[[#This Row],[Importe ]]+Table13[[#This Row],[IVA]]</f>
        <v>0</v>
      </c>
      <c r="O42" s="191"/>
      <c r="P42" s="191"/>
      <c r="Q42" s="37"/>
      <c r="R42" s="131"/>
      <c r="S42" s="131"/>
      <c r="T42" s="131"/>
      <c r="U42" s="37"/>
      <c r="V42" s="37"/>
    </row>
    <row r="43" spans="2:22" x14ac:dyDescent="0.2">
      <c r="B43" s="111"/>
      <c r="C43" s="192"/>
      <c r="D43" s="131"/>
      <c r="E43" s="131"/>
      <c r="F43" s="131"/>
      <c r="G43" s="37"/>
      <c r="H43" s="37"/>
      <c r="I43" s="37"/>
      <c r="J43" s="37"/>
      <c r="K43" s="37"/>
      <c r="L43" s="191"/>
      <c r="M43" s="191">
        <f>Table13[[#This Row],[Importe ]]*0.16</f>
        <v>0</v>
      </c>
      <c r="N43" s="191">
        <f>Table13[[#This Row],[Importe ]]+Table13[[#This Row],[IVA]]</f>
        <v>0</v>
      </c>
      <c r="O43" s="191"/>
      <c r="P43" s="191"/>
      <c r="Q43" s="37"/>
      <c r="R43" s="131"/>
      <c r="S43" s="131"/>
      <c r="T43" s="131"/>
      <c r="U43" s="37"/>
      <c r="V43" s="37"/>
    </row>
    <row r="44" spans="2:22" x14ac:dyDescent="0.2">
      <c r="B44" s="111"/>
      <c r="C44" s="98"/>
      <c r="D44" s="131"/>
      <c r="E44" s="131"/>
      <c r="F44" s="131"/>
      <c r="G44" s="37"/>
      <c r="H44" s="37"/>
      <c r="I44" s="37"/>
      <c r="J44" s="37"/>
      <c r="K44" s="37"/>
      <c r="L44" s="191"/>
      <c r="M44" s="191">
        <f>Table13[[#This Row],[Importe ]]*0.16</f>
        <v>0</v>
      </c>
      <c r="N44" s="191">
        <f>Table13[[#This Row],[Importe ]]+Table13[[#This Row],[IVA]]</f>
        <v>0</v>
      </c>
      <c r="O44" s="191"/>
      <c r="P44" s="191"/>
      <c r="Q44" s="37"/>
      <c r="R44" s="131"/>
      <c r="S44" s="131"/>
      <c r="T44" s="131"/>
      <c r="U44" s="37"/>
      <c r="V44" s="37"/>
    </row>
    <row r="45" spans="2:22" x14ac:dyDescent="0.2">
      <c r="B45" s="111"/>
      <c r="C45" s="98"/>
      <c r="D45" s="131"/>
      <c r="E45" s="131"/>
      <c r="F45" s="131"/>
      <c r="G45" s="37"/>
      <c r="H45" s="37"/>
      <c r="I45" s="37"/>
      <c r="J45" s="37"/>
      <c r="K45" s="37"/>
      <c r="L45" s="191"/>
      <c r="M45" s="191">
        <f>Table13[[#This Row],[Importe ]]*0.16</f>
        <v>0</v>
      </c>
      <c r="N45" s="191">
        <f>Table13[[#This Row],[Importe ]]+Table13[[#This Row],[IVA]]</f>
        <v>0</v>
      </c>
      <c r="O45" s="191"/>
      <c r="P45" s="191"/>
      <c r="Q45" s="37"/>
      <c r="R45" s="131"/>
      <c r="S45" s="131"/>
      <c r="T45" s="131"/>
      <c r="U45" s="37"/>
      <c r="V45" s="37"/>
    </row>
    <row r="46" spans="2:22" x14ac:dyDescent="0.2">
      <c r="B46" s="111"/>
      <c r="C46" s="98"/>
      <c r="D46" s="131"/>
      <c r="E46" s="131"/>
      <c r="F46" s="131"/>
      <c r="G46" s="37"/>
      <c r="H46" s="37"/>
      <c r="I46" s="37"/>
      <c r="J46" s="37"/>
      <c r="K46" s="37"/>
      <c r="L46" s="191"/>
      <c r="M46" s="191">
        <f>Table13[[#This Row],[Importe ]]*0.16</f>
        <v>0</v>
      </c>
      <c r="N46" s="191">
        <f>Table13[[#This Row],[Importe ]]+Table13[[#This Row],[IVA]]</f>
        <v>0</v>
      </c>
      <c r="O46" s="191"/>
      <c r="P46" s="191"/>
      <c r="Q46" s="37"/>
      <c r="R46" s="131"/>
      <c r="S46" s="131"/>
      <c r="T46" s="131"/>
      <c r="U46" s="37"/>
      <c r="V46" s="37"/>
    </row>
    <row r="47" spans="2:22" x14ac:dyDescent="0.2">
      <c r="B47" s="111"/>
      <c r="C47" s="98"/>
      <c r="D47" s="131"/>
      <c r="E47" s="131"/>
      <c r="F47" s="131"/>
      <c r="G47" s="37"/>
      <c r="H47" s="37"/>
      <c r="I47" s="37"/>
      <c r="J47" s="37"/>
      <c r="K47" s="37"/>
      <c r="L47" s="191"/>
      <c r="M47" s="191">
        <f>Table13[[#This Row],[Importe ]]*0.16</f>
        <v>0</v>
      </c>
      <c r="N47" s="191">
        <f>Table13[[#This Row],[Importe ]]+Table13[[#This Row],[IVA]]</f>
        <v>0</v>
      </c>
      <c r="O47" s="191"/>
      <c r="P47" s="191"/>
      <c r="Q47" s="37"/>
      <c r="R47" s="131"/>
      <c r="S47" s="131"/>
      <c r="T47" s="131"/>
      <c r="U47" s="37"/>
      <c r="V47" s="37"/>
    </row>
    <row r="48" spans="2:22" x14ac:dyDescent="0.2">
      <c r="B48" s="111"/>
      <c r="C48" s="98"/>
      <c r="D48" s="131"/>
      <c r="E48" s="131"/>
      <c r="F48" s="131"/>
      <c r="G48" s="37"/>
      <c r="H48" s="37"/>
      <c r="I48" s="37"/>
      <c r="J48" s="37"/>
      <c r="K48" s="37"/>
      <c r="L48" s="191"/>
      <c r="M48" s="191">
        <f>Table13[[#This Row],[Importe ]]*0.16</f>
        <v>0</v>
      </c>
      <c r="N48" s="191">
        <f>Table13[[#This Row],[Importe ]]+Table13[[#This Row],[IVA]]</f>
        <v>0</v>
      </c>
      <c r="O48" s="191"/>
      <c r="P48" s="191"/>
      <c r="Q48" s="37"/>
      <c r="R48" s="131"/>
      <c r="S48" s="131"/>
      <c r="T48" s="131"/>
      <c r="U48" s="37"/>
      <c r="V48" s="37"/>
    </row>
    <row r="49" spans="2:22" x14ac:dyDescent="0.2">
      <c r="B49" s="111"/>
      <c r="C49" s="98"/>
      <c r="D49" s="131"/>
      <c r="E49" s="131"/>
      <c r="F49" s="131"/>
      <c r="G49" s="37"/>
      <c r="H49" s="37"/>
      <c r="I49" s="37"/>
      <c r="J49" s="37"/>
      <c r="K49" s="37"/>
      <c r="L49" s="191"/>
      <c r="M49" s="191">
        <f>Table13[[#This Row],[Importe ]]*0.16</f>
        <v>0</v>
      </c>
      <c r="N49" s="191">
        <f>Table13[[#This Row],[Importe ]]+Table13[[#This Row],[IVA]]</f>
        <v>0</v>
      </c>
      <c r="O49" s="191"/>
      <c r="P49" s="191"/>
      <c r="Q49" s="37"/>
      <c r="R49" s="131"/>
      <c r="S49" s="131"/>
      <c r="T49" s="131"/>
      <c r="U49" s="37"/>
      <c r="V49" s="37"/>
    </row>
    <row r="50" spans="2:22" x14ac:dyDescent="0.2">
      <c r="B50" s="111"/>
      <c r="C50" s="98"/>
      <c r="D50" s="131"/>
      <c r="E50" s="131"/>
      <c r="F50" s="131"/>
      <c r="G50" s="37"/>
      <c r="H50" s="37"/>
      <c r="I50" s="37"/>
      <c r="J50" s="37"/>
      <c r="K50" s="37"/>
      <c r="L50" s="191"/>
      <c r="M50" s="191">
        <f>Table13[[#This Row],[Importe ]]*0.16</f>
        <v>0</v>
      </c>
      <c r="N50" s="191">
        <f>Table13[[#This Row],[Importe ]]+Table13[[#This Row],[IVA]]</f>
        <v>0</v>
      </c>
      <c r="O50" s="191"/>
      <c r="P50" s="191"/>
      <c r="Q50" s="37"/>
      <c r="R50" s="131"/>
      <c r="S50" s="131"/>
      <c r="T50" s="131"/>
      <c r="U50" s="37"/>
      <c r="V50" s="37"/>
    </row>
    <row r="51" spans="2:22" x14ac:dyDescent="0.2">
      <c r="B51" s="193"/>
      <c r="C51" s="194"/>
      <c r="D51" s="193"/>
      <c r="E51" s="193"/>
      <c r="F51" s="193"/>
      <c r="G51" s="194"/>
      <c r="H51" s="194"/>
      <c r="I51" s="194"/>
      <c r="J51" s="194"/>
      <c r="K51" s="194"/>
      <c r="L51" s="195">
        <f>SUBTOTAL(109,Table13[[Importe ]])</f>
        <v>0</v>
      </c>
      <c r="M51" s="195">
        <f>SUBTOTAL(109,Table13[IVA])</f>
        <v>0</v>
      </c>
      <c r="N51" s="195">
        <f>SUBTOTAL(109,Table13[Total])</f>
        <v>0</v>
      </c>
      <c r="O51" s="194"/>
      <c r="P51" s="194"/>
      <c r="Q51" s="194"/>
      <c r="R51" s="194"/>
      <c r="S51" s="194"/>
      <c r="T51" s="194"/>
      <c r="U51" s="194"/>
      <c r="V51" s="194"/>
    </row>
    <row r="53" spans="2:22" ht="17" thickBot="1" x14ac:dyDescent="0.25"/>
    <row r="54" spans="2:22" x14ac:dyDescent="0.2">
      <c r="B54" s="228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30"/>
    </row>
    <row r="55" spans="2:22" ht="17" thickBot="1" x14ac:dyDescent="0.25">
      <c r="B55" s="231" t="s">
        <v>121</v>
      </c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3"/>
    </row>
    <row r="56" spans="2:22" ht="37" thickBot="1" x14ac:dyDescent="0.25">
      <c r="B56" s="188" t="s">
        <v>100</v>
      </c>
      <c r="C56" s="189" t="s">
        <v>101</v>
      </c>
      <c r="D56" s="190" t="s">
        <v>102</v>
      </c>
      <c r="E56" s="190" t="s">
        <v>103</v>
      </c>
      <c r="F56" s="190" t="s">
        <v>104</v>
      </c>
      <c r="G56" s="190" t="s">
        <v>105</v>
      </c>
      <c r="H56" s="190" t="s">
        <v>106</v>
      </c>
      <c r="I56" s="190" t="s">
        <v>107</v>
      </c>
      <c r="J56" s="190" t="s">
        <v>108</v>
      </c>
      <c r="K56" s="190" t="s">
        <v>109</v>
      </c>
      <c r="L56" s="190" t="s">
        <v>118</v>
      </c>
      <c r="M56" s="190" t="s">
        <v>110</v>
      </c>
      <c r="N56" s="190" t="s">
        <v>97</v>
      </c>
      <c r="O56" s="190" t="s">
        <v>111</v>
      </c>
      <c r="P56" s="190" t="s">
        <v>48</v>
      </c>
      <c r="Q56" s="190" t="s">
        <v>112</v>
      </c>
      <c r="R56" s="190" t="s">
        <v>113</v>
      </c>
      <c r="S56" s="190" t="s">
        <v>114</v>
      </c>
      <c r="T56" s="190" t="s">
        <v>115</v>
      </c>
      <c r="U56" s="190" t="s">
        <v>116</v>
      </c>
      <c r="V56" s="190" t="s">
        <v>117</v>
      </c>
    </row>
    <row r="57" spans="2:22" x14ac:dyDescent="0.2">
      <c r="B57" s="111"/>
      <c r="C57" s="37"/>
      <c r="D57" s="131"/>
      <c r="E57" s="131"/>
      <c r="F57" s="131"/>
      <c r="G57" s="37"/>
      <c r="H57" s="37"/>
      <c r="I57" s="37"/>
      <c r="J57" s="37"/>
      <c r="K57" s="37"/>
      <c r="L57" s="191"/>
      <c r="M57" s="191">
        <f>Table134[[#This Row],[Importe ]]*0.16</f>
        <v>0</v>
      </c>
      <c r="N57" s="191">
        <f>Table134[[#This Row],[Importe ]]+Table134[[#This Row],[IVA]]</f>
        <v>0</v>
      </c>
      <c r="O57" s="191"/>
      <c r="P57" s="191"/>
      <c r="Q57" s="131"/>
      <c r="R57" s="131"/>
      <c r="S57" s="131"/>
      <c r="T57" s="131"/>
      <c r="U57" s="131"/>
      <c r="V57" s="131"/>
    </row>
    <row r="58" spans="2:22" x14ac:dyDescent="0.2">
      <c r="B58" s="111"/>
      <c r="C58" s="37"/>
      <c r="D58" s="131"/>
      <c r="E58" s="131"/>
      <c r="F58" s="131"/>
      <c r="G58" s="37"/>
      <c r="H58" s="37"/>
      <c r="I58" s="37"/>
      <c r="J58" s="37"/>
      <c r="K58" s="37"/>
      <c r="L58" s="191"/>
      <c r="M58" s="191">
        <f>Table134[[#This Row],[Importe ]]*0.16</f>
        <v>0</v>
      </c>
      <c r="N58" s="191">
        <f>Table134[[#This Row],[Importe ]]+Table134[[#This Row],[IVA]]</f>
        <v>0</v>
      </c>
      <c r="O58" s="191"/>
      <c r="P58" s="191"/>
      <c r="Q58" s="131"/>
      <c r="R58" s="131"/>
      <c r="S58" s="131"/>
      <c r="T58" s="131"/>
      <c r="U58" s="131"/>
      <c r="V58" s="131"/>
    </row>
    <row r="59" spans="2:22" x14ac:dyDescent="0.2">
      <c r="B59" s="111"/>
      <c r="C59" s="37"/>
      <c r="D59" s="131"/>
      <c r="E59" s="131"/>
      <c r="F59" s="131"/>
      <c r="G59" s="37"/>
      <c r="H59" s="37"/>
      <c r="I59" s="37"/>
      <c r="J59" s="37"/>
      <c r="K59" s="37"/>
      <c r="L59" s="191"/>
      <c r="M59" s="191">
        <f>Table134[[#This Row],[Importe ]]*0.16</f>
        <v>0</v>
      </c>
      <c r="N59" s="191">
        <f>Table134[[#This Row],[Importe ]]+Table134[[#This Row],[IVA]]</f>
        <v>0</v>
      </c>
      <c r="O59" s="191"/>
      <c r="P59" s="191"/>
      <c r="Q59" s="37"/>
      <c r="R59" s="131"/>
      <c r="S59" s="131"/>
      <c r="T59" s="131"/>
      <c r="U59" s="37"/>
      <c r="V59" s="37"/>
    </row>
    <row r="60" spans="2:22" x14ac:dyDescent="0.2">
      <c r="B60" s="111"/>
      <c r="C60" s="98"/>
      <c r="D60" s="131"/>
      <c r="E60" s="131"/>
      <c r="F60" s="131"/>
      <c r="G60" s="37"/>
      <c r="H60" s="37"/>
      <c r="I60" s="37"/>
      <c r="J60" s="37"/>
      <c r="K60" s="37"/>
      <c r="L60" s="191"/>
      <c r="M60" s="191">
        <f>Table134[[#This Row],[Importe ]]*0.16</f>
        <v>0</v>
      </c>
      <c r="N60" s="191">
        <f>Table134[[#This Row],[Importe ]]+Table134[[#This Row],[IVA]]</f>
        <v>0</v>
      </c>
      <c r="O60" s="191"/>
      <c r="P60" s="191"/>
      <c r="Q60" s="37"/>
      <c r="R60" s="131"/>
      <c r="S60" s="131"/>
      <c r="T60" s="131"/>
      <c r="U60" s="37"/>
      <c r="V60" s="37"/>
    </row>
    <row r="61" spans="2:22" x14ac:dyDescent="0.2">
      <c r="B61" s="111"/>
      <c r="C61" s="37"/>
      <c r="D61" s="131"/>
      <c r="E61" s="131"/>
      <c r="F61" s="131"/>
      <c r="G61" s="37"/>
      <c r="H61" s="37"/>
      <c r="I61" s="37"/>
      <c r="J61" s="37"/>
      <c r="K61" s="37"/>
      <c r="L61" s="191"/>
      <c r="M61" s="191">
        <f>Table134[[#This Row],[Importe ]]*0.16</f>
        <v>0</v>
      </c>
      <c r="N61" s="191">
        <f>Table134[[#This Row],[Importe ]]+Table134[[#This Row],[IVA]]</f>
        <v>0</v>
      </c>
      <c r="O61" s="191"/>
      <c r="P61" s="191"/>
      <c r="Q61" s="131"/>
      <c r="R61" s="131"/>
      <c r="S61" s="131"/>
      <c r="T61" s="131"/>
      <c r="U61" s="131"/>
      <c r="V61" s="131"/>
    </row>
    <row r="62" spans="2:22" x14ac:dyDescent="0.2">
      <c r="B62" s="111"/>
      <c r="C62" s="37"/>
      <c r="D62" s="131"/>
      <c r="E62" s="131"/>
      <c r="F62" s="131"/>
      <c r="G62" s="37"/>
      <c r="H62" s="37"/>
      <c r="I62" s="37"/>
      <c r="J62" s="37"/>
      <c r="K62" s="37"/>
      <c r="L62" s="191"/>
      <c r="M62" s="191">
        <f>Table134[[#This Row],[Importe ]]*0.16</f>
        <v>0</v>
      </c>
      <c r="N62" s="191">
        <f>Table134[[#This Row],[Importe ]]+Table134[[#This Row],[IVA]]</f>
        <v>0</v>
      </c>
      <c r="O62" s="191"/>
      <c r="P62" s="191"/>
      <c r="Q62" s="131"/>
      <c r="R62" s="131"/>
      <c r="S62" s="131"/>
      <c r="T62" s="131"/>
      <c r="U62" s="131"/>
      <c r="V62" s="131"/>
    </row>
    <row r="63" spans="2:22" x14ac:dyDescent="0.2">
      <c r="B63" s="111"/>
      <c r="C63" s="37"/>
      <c r="D63" s="131"/>
      <c r="E63" s="131"/>
      <c r="F63" s="131"/>
      <c r="G63" s="37"/>
      <c r="H63" s="98"/>
      <c r="I63" s="37"/>
      <c r="J63" s="37"/>
      <c r="K63" s="37"/>
      <c r="L63" s="191"/>
      <c r="M63" s="191">
        <f>Table134[[#This Row],[Importe ]]*0.16</f>
        <v>0</v>
      </c>
      <c r="N63" s="191">
        <f>Table134[[#This Row],[Importe ]]+Table134[[#This Row],[IVA]]</f>
        <v>0</v>
      </c>
      <c r="O63" s="191"/>
      <c r="P63" s="191"/>
      <c r="Q63" s="131"/>
      <c r="R63" s="131"/>
      <c r="S63" s="131"/>
      <c r="T63" s="131"/>
      <c r="U63" s="131"/>
      <c r="V63" s="131"/>
    </row>
    <row r="64" spans="2:22" x14ac:dyDescent="0.2">
      <c r="B64" s="111"/>
      <c r="C64" s="37"/>
      <c r="D64" s="131"/>
      <c r="E64" s="131"/>
      <c r="F64" s="131"/>
      <c r="G64" s="37"/>
      <c r="H64" s="98"/>
      <c r="I64" s="37"/>
      <c r="J64" s="37"/>
      <c r="K64" s="37"/>
      <c r="L64" s="191"/>
      <c r="M64" s="191">
        <f>Table134[[#This Row],[Importe ]]*0.16</f>
        <v>0</v>
      </c>
      <c r="N64" s="191">
        <f>Table134[[#This Row],[Importe ]]+Table134[[#This Row],[IVA]]</f>
        <v>0</v>
      </c>
      <c r="O64" s="191"/>
      <c r="P64" s="191"/>
      <c r="Q64" s="131"/>
      <c r="R64" s="131"/>
      <c r="S64" s="131"/>
      <c r="T64" s="131"/>
      <c r="U64" s="131"/>
      <c r="V64" s="131"/>
    </row>
    <row r="65" spans="2:22" x14ac:dyDescent="0.2">
      <c r="B65" s="111"/>
      <c r="C65" s="37"/>
      <c r="D65" s="131"/>
      <c r="E65" s="131"/>
      <c r="F65" s="131"/>
      <c r="G65" s="37"/>
      <c r="H65" s="37"/>
      <c r="I65" s="37"/>
      <c r="J65" s="37"/>
      <c r="K65" s="37"/>
      <c r="L65" s="191"/>
      <c r="M65" s="191">
        <f>Table134[[#This Row],[Importe ]]*0.16</f>
        <v>0</v>
      </c>
      <c r="N65" s="191">
        <f>Table134[[#This Row],[Importe ]]+Table134[[#This Row],[IVA]]</f>
        <v>0</v>
      </c>
      <c r="O65" s="191"/>
      <c r="P65" s="191"/>
      <c r="Q65" s="131"/>
      <c r="R65" s="131"/>
      <c r="S65" s="131"/>
      <c r="T65" s="131"/>
      <c r="U65" s="131"/>
      <c r="V65" s="131"/>
    </row>
    <row r="66" spans="2:22" x14ac:dyDescent="0.2">
      <c r="B66" s="111"/>
      <c r="C66" s="37"/>
      <c r="D66" s="131"/>
      <c r="E66" s="131"/>
      <c r="F66" s="131"/>
      <c r="G66" s="37"/>
      <c r="H66" s="37"/>
      <c r="I66" s="37"/>
      <c r="J66" s="37"/>
      <c r="K66" s="37"/>
      <c r="L66" s="191"/>
      <c r="M66" s="191">
        <f>Table134[[#This Row],[Importe ]]*0.16</f>
        <v>0</v>
      </c>
      <c r="N66" s="191">
        <f>Table134[[#This Row],[Importe ]]+Table134[[#This Row],[IVA]]</f>
        <v>0</v>
      </c>
      <c r="O66" s="191"/>
      <c r="P66" s="191"/>
      <c r="Q66" s="131"/>
      <c r="R66" s="131"/>
      <c r="S66" s="131"/>
      <c r="T66" s="131"/>
      <c r="U66" s="131"/>
      <c r="V66" s="131"/>
    </row>
    <row r="67" spans="2:22" x14ac:dyDescent="0.2">
      <c r="B67" s="111"/>
      <c r="C67" s="37"/>
      <c r="D67" s="131"/>
      <c r="E67" s="131"/>
      <c r="F67" s="131"/>
      <c r="G67" s="37"/>
      <c r="H67" s="37"/>
      <c r="I67" s="37"/>
      <c r="J67" s="37"/>
      <c r="K67" s="37"/>
      <c r="L67" s="191"/>
      <c r="M67" s="191">
        <f>Table134[[#This Row],[Importe ]]*0.16</f>
        <v>0</v>
      </c>
      <c r="N67" s="191">
        <f>Table134[[#This Row],[Importe ]]+Table134[[#This Row],[IVA]]</f>
        <v>0</v>
      </c>
      <c r="O67" s="191"/>
      <c r="P67" s="191"/>
      <c r="Q67" s="37"/>
      <c r="R67" s="131"/>
      <c r="S67" s="131"/>
      <c r="T67" s="131"/>
      <c r="U67" s="37"/>
      <c r="V67" s="37"/>
    </row>
    <row r="68" spans="2:22" x14ac:dyDescent="0.2">
      <c r="B68" s="111"/>
      <c r="C68" s="98"/>
      <c r="D68" s="131"/>
      <c r="E68" s="131"/>
      <c r="F68" s="131"/>
      <c r="G68" s="37"/>
      <c r="H68" s="37"/>
      <c r="I68" s="37"/>
      <c r="J68" s="37"/>
      <c r="K68" s="37"/>
      <c r="L68" s="191"/>
      <c r="M68" s="191">
        <f>Table134[[#This Row],[Importe ]]*0.16</f>
        <v>0</v>
      </c>
      <c r="N68" s="191">
        <f>Table134[[#This Row],[Importe ]]+Table134[[#This Row],[IVA]]</f>
        <v>0</v>
      </c>
      <c r="O68" s="191"/>
      <c r="P68" s="191"/>
      <c r="Q68" s="37"/>
      <c r="R68" s="131"/>
      <c r="S68" s="131"/>
      <c r="T68" s="131"/>
      <c r="U68" s="37"/>
      <c r="V68" s="37"/>
    </row>
    <row r="69" spans="2:22" x14ac:dyDescent="0.2">
      <c r="B69" s="111"/>
      <c r="C69" s="192"/>
      <c r="D69" s="131"/>
      <c r="E69" s="131"/>
      <c r="F69" s="131"/>
      <c r="G69" s="37"/>
      <c r="H69" s="37"/>
      <c r="I69" s="37"/>
      <c r="J69" s="37"/>
      <c r="K69" s="37"/>
      <c r="L69" s="191"/>
      <c r="M69" s="191">
        <f>Table134[[#This Row],[Importe ]]*0.16</f>
        <v>0</v>
      </c>
      <c r="N69" s="191">
        <f>Table134[[#This Row],[Importe ]]+Table134[[#This Row],[IVA]]</f>
        <v>0</v>
      </c>
      <c r="O69" s="191"/>
      <c r="P69" s="191"/>
      <c r="Q69" s="37"/>
      <c r="R69" s="131"/>
      <c r="S69" s="131"/>
      <c r="T69" s="131"/>
      <c r="U69" s="37"/>
      <c r="V69" s="37"/>
    </row>
    <row r="70" spans="2:22" x14ac:dyDescent="0.2">
      <c r="B70" s="111"/>
      <c r="C70" s="98"/>
      <c r="D70" s="131"/>
      <c r="E70" s="131"/>
      <c r="F70" s="131"/>
      <c r="G70" s="37"/>
      <c r="H70" s="37"/>
      <c r="I70" s="37"/>
      <c r="J70" s="37"/>
      <c r="K70" s="37"/>
      <c r="L70" s="191"/>
      <c r="M70" s="191">
        <f>Table134[[#This Row],[Importe ]]*0.16</f>
        <v>0</v>
      </c>
      <c r="N70" s="191">
        <f>Table134[[#This Row],[Importe ]]+Table134[[#This Row],[IVA]]</f>
        <v>0</v>
      </c>
      <c r="O70" s="191"/>
      <c r="P70" s="191"/>
      <c r="Q70" s="37"/>
      <c r="R70" s="131"/>
      <c r="S70" s="131"/>
      <c r="T70" s="131"/>
      <c r="U70" s="37"/>
      <c r="V70" s="37"/>
    </row>
    <row r="71" spans="2:22" x14ac:dyDescent="0.2">
      <c r="B71" s="111"/>
      <c r="C71" s="98"/>
      <c r="D71" s="131"/>
      <c r="E71" s="131"/>
      <c r="F71" s="131"/>
      <c r="G71" s="37"/>
      <c r="H71" s="37"/>
      <c r="I71" s="37"/>
      <c r="J71" s="37"/>
      <c r="K71" s="37"/>
      <c r="L71" s="191"/>
      <c r="M71" s="191">
        <f>Table134[[#This Row],[Importe ]]*0.16</f>
        <v>0</v>
      </c>
      <c r="N71" s="191">
        <f>Table134[[#This Row],[Importe ]]+Table134[[#This Row],[IVA]]</f>
        <v>0</v>
      </c>
      <c r="O71" s="191"/>
      <c r="P71" s="191"/>
      <c r="Q71" s="37"/>
      <c r="R71" s="131"/>
      <c r="S71" s="131"/>
      <c r="T71" s="131"/>
      <c r="U71" s="37"/>
      <c r="V71" s="37"/>
    </row>
    <row r="72" spans="2:22" x14ac:dyDescent="0.2">
      <c r="B72" s="111"/>
      <c r="C72" s="98"/>
      <c r="D72" s="131"/>
      <c r="E72" s="131"/>
      <c r="F72" s="131"/>
      <c r="G72" s="37"/>
      <c r="H72" s="37"/>
      <c r="I72" s="37"/>
      <c r="J72" s="37"/>
      <c r="K72" s="37"/>
      <c r="L72" s="191"/>
      <c r="M72" s="191">
        <f>Table134[[#This Row],[Importe ]]*0.16</f>
        <v>0</v>
      </c>
      <c r="N72" s="191">
        <f>Table134[[#This Row],[Importe ]]+Table134[[#This Row],[IVA]]</f>
        <v>0</v>
      </c>
      <c r="O72" s="191"/>
      <c r="P72" s="191"/>
      <c r="Q72" s="37"/>
      <c r="R72" s="131"/>
      <c r="S72" s="131"/>
      <c r="T72" s="131"/>
      <c r="U72" s="37"/>
      <c r="V72" s="37"/>
    </row>
    <row r="73" spans="2:22" x14ac:dyDescent="0.2">
      <c r="B73" s="111"/>
      <c r="C73" s="98"/>
      <c r="D73" s="131"/>
      <c r="E73" s="131"/>
      <c r="F73" s="131"/>
      <c r="G73" s="37"/>
      <c r="H73" s="37"/>
      <c r="I73" s="37"/>
      <c r="J73" s="37"/>
      <c r="K73" s="37"/>
      <c r="L73" s="191"/>
      <c r="M73" s="191">
        <f>Table134[[#This Row],[Importe ]]*0.16</f>
        <v>0</v>
      </c>
      <c r="N73" s="191">
        <f>Table134[[#This Row],[Importe ]]+Table134[[#This Row],[IVA]]</f>
        <v>0</v>
      </c>
      <c r="O73" s="191"/>
      <c r="P73" s="191"/>
      <c r="Q73" s="37"/>
      <c r="R73" s="131"/>
      <c r="S73" s="131"/>
      <c r="T73" s="131"/>
      <c r="U73" s="37"/>
      <c r="V73" s="37"/>
    </row>
    <row r="74" spans="2:22" x14ac:dyDescent="0.2">
      <c r="B74" s="111"/>
      <c r="C74" s="98"/>
      <c r="D74" s="131"/>
      <c r="E74" s="131"/>
      <c r="F74" s="131"/>
      <c r="G74" s="37"/>
      <c r="H74" s="37"/>
      <c r="I74" s="37"/>
      <c r="J74" s="37"/>
      <c r="K74" s="37"/>
      <c r="L74" s="191"/>
      <c r="M74" s="191">
        <f>Table134[[#This Row],[Importe ]]*0.16</f>
        <v>0</v>
      </c>
      <c r="N74" s="191">
        <f>Table134[[#This Row],[Importe ]]+Table134[[#This Row],[IVA]]</f>
        <v>0</v>
      </c>
      <c r="O74" s="191"/>
      <c r="P74" s="191"/>
      <c r="Q74" s="37"/>
      <c r="R74" s="131"/>
      <c r="S74" s="131"/>
      <c r="T74" s="131"/>
      <c r="U74" s="37"/>
      <c r="V74" s="37"/>
    </row>
    <row r="75" spans="2:22" x14ac:dyDescent="0.2">
      <c r="B75" s="111"/>
      <c r="C75" s="98"/>
      <c r="D75" s="131"/>
      <c r="E75" s="131"/>
      <c r="F75" s="131"/>
      <c r="G75" s="37"/>
      <c r="H75" s="37"/>
      <c r="I75" s="37"/>
      <c r="J75" s="37"/>
      <c r="K75" s="37"/>
      <c r="L75" s="191"/>
      <c r="M75" s="191">
        <f>Table134[[#This Row],[Importe ]]*0.16</f>
        <v>0</v>
      </c>
      <c r="N75" s="191">
        <f>Table134[[#This Row],[Importe ]]+Table134[[#This Row],[IVA]]</f>
        <v>0</v>
      </c>
      <c r="O75" s="191"/>
      <c r="P75" s="191"/>
      <c r="Q75" s="37"/>
      <c r="R75" s="131"/>
      <c r="S75" s="131"/>
      <c r="T75" s="131"/>
      <c r="U75" s="37"/>
      <c r="V75" s="37"/>
    </row>
    <row r="76" spans="2:22" x14ac:dyDescent="0.2">
      <c r="B76" s="111"/>
      <c r="C76" s="98"/>
      <c r="D76" s="131"/>
      <c r="E76" s="131"/>
      <c r="F76" s="131"/>
      <c r="G76" s="37"/>
      <c r="H76" s="37"/>
      <c r="I76" s="37"/>
      <c r="J76" s="37"/>
      <c r="K76" s="37"/>
      <c r="L76" s="191"/>
      <c r="M76" s="191">
        <f>Table134[[#This Row],[Importe ]]*0.16</f>
        <v>0</v>
      </c>
      <c r="N76" s="191">
        <f>Table134[[#This Row],[Importe ]]+Table134[[#This Row],[IVA]]</f>
        <v>0</v>
      </c>
      <c r="O76" s="191"/>
      <c r="P76" s="191"/>
      <c r="Q76" s="37"/>
      <c r="R76" s="131"/>
      <c r="S76" s="131"/>
      <c r="T76" s="131"/>
      <c r="U76" s="37"/>
      <c r="V76" s="37"/>
    </row>
    <row r="77" spans="2:22" x14ac:dyDescent="0.2">
      <c r="B77" s="193"/>
      <c r="C77" s="194"/>
      <c r="D77" s="193"/>
      <c r="E77" s="193"/>
      <c r="F77" s="193"/>
      <c r="G77" s="194"/>
      <c r="H77" s="194"/>
      <c r="I77" s="194"/>
      <c r="J77" s="194"/>
      <c r="K77" s="194"/>
      <c r="L77" s="195">
        <f>SUBTOTAL(109,Table134[[Importe ]])</f>
        <v>0</v>
      </c>
      <c r="M77" s="195">
        <f>SUBTOTAL(109,Table134[IVA])</f>
        <v>0</v>
      </c>
      <c r="N77" s="195">
        <f>SUBTOTAL(109,Table134[Total])</f>
        <v>0</v>
      </c>
      <c r="O77" s="194"/>
      <c r="P77" s="194"/>
      <c r="Q77" s="194"/>
      <c r="R77" s="194"/>
      <c r="S77" s="194"/>
      <c r="T77" s="194"/>
      <c r="U77" s="194"/>
      <c r="V77" s="194"/>
    </row>
    <row r="79" spans="2:22" ht="17" thickBot="1" x14ac:dyDescent="0.25"/>
    <row r="80" spans="2:22" x14ac:dyDescent="0.2">
      <c r="B80" s="228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30"/>
    </row>
    <row r="81" spans="2:22" ht="17" thickBot="1" x14ac:dyDescent="0.25">
      <c r="B81" s="231" t="s">
        <v>122</v>
      </c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3"/>
    </row>
    <row r="82" spans="2:22" ht="37" thickBot="1" x14ac:dyDescent="0.25">
      <c r="B82" s="188" t="s">
        <v>100</v>
      </c>
      <c r="C82" s="189" t="s">
        <v>101</v>
      </c>
      <c r="D82" s="190" t="s">
        <v>102</v>
      </c>
      <c r="E82" s="190" t="s">
        <v>103</v>
      </c>
      <c r="F82" s="190" t="s">
        <v>104</v>
      </c>
      <c r="G82" s="190" t="s">
        <v>105</v>
      </c>
      <c r="H82" s="190" t="s">
        <v>106</v>
      </c>
      <c r="I82" s="190" t="s">
        <v>107</v>
      </c>
      <c r="J82" s="190" t="s">
        <v>108</v>
      </c>
      <c r="K82" s="190" t="s">
        <v>109</v>
      </c>
      <c r="L82" s="190" t="s">
        <v>118</v>
      </c>
      <c r="M82" s="190" t="s">
        <v>110</v>
      </c>
      <c r="N82" s="190" t="s">
        <v>97</v>
      </c>
      <c r="O82" s="190" t="s">
        <v>111</v>
      </c>
      <c r="P82" s="190" t="s">
        <v>48</v>
      </c>
      <c r="Q82" s="190" t="s">
        <v>112</v>
      </c>
      <c r="R82" s="190" t="s">
        <v>113</v>
      </c>
      <c r="S82" s="190" t="s">
        <v>114</v>
      </c>
      <c r="T82" s="190" t="s">
        <v>115</v>
      </c>
      <c r="U82" s="190" t="s">
        <v>116</v>
      </c>
      <c r="V82" s="190" t="s">
        <v>117</v>
      </c>
    </row>
    <row r="83" spans="2:22" x14ac:dyDescent="0.2">
      <c r="B83" s="111"/>
      <c r="C83" s="37"/>
      <c r="D83" s="131"/>
      <c r="E83" s="131"/>
      <c r="F83" s="131"/>
      <c r="G83" s="37"/>
      <c r="H83" s="37"/>
      <c r="I83" s="37"/>
      <c r="J83" s="37"/>
      <c r="K83" s="37"/>
      <c r="L83" s="191"/>
      <c r="M83" s="191">
        <f>Table135[[#This Row],[Importe ]]*0.16</f>
        <v>0</v>
      </c>
      <c r="N83" s="191">
        <f>Table135[[#This Row],[Importe ]]+Table135[[#This Row],[IVA]]</f>
        <v>0</v>
      </c>
      <c r="O83" s="191"/>
      <c r="P83" s="191"/>
      <c r="Q83" s="131"/>
      <c r="R83" s="131"/>
      <c r="S83" s="131"/>
      <c r="T83" s="131"/>
      <c r="U83" s="131"/>
      <c r="V83" s="131"/>
    </row>
    <row r="84" spans="2:22" x14ac:dyDescent="0.2">
      <c r="B84" s="111"/>
      <c r="C84" s="37"/>
      <c r="D84" s="131"/>
      <c r="E84" s="131"/>
      <c r="F84" s="131"/>
      <c r="G84" s="37"/>
      <c r="H84" s="37"/>
      <c r="I84" s="37"/>
      <c r="J84" s="37"/>
      <c r="K84" s="37"/>
      <c r="L84" s="191"/>
      <c r="M84" s="191">
        <f>Table135[[#This Row],[Importe ]]*0.16</f>
        <v>0</v>
      </c>
      <c r="N84" s="191">
        <f>Table135[[#This Row],[Importe ]]+Table135[[#This Row],[IVA]]</f>
        <v>0</v>
      </c>
      <c r="O84" s="191"/>
      <c r="P84" s="191"/>
      <c r="Q84" s="131"/>
      <c r="R84" s="131"/>
      <c r="S84" s="131"/>
      <c r="T84" s="131"/>
      <c r="U84" s="131"/>
      <c r="V84" s="131"/>
    </row>
    <row r="85" spans="2:22" x14ac:dyDescent="0.2">
      <c r="B85" s="111"/>
      <c r="C85" s="37"/>
      <c r="D85" s="131"/>
      <c r="E85" s="131"/>
      <c r="F85" s="131"/>
      <c r="G85" s="37"/>
      <c r="H85" s="37"/>
      <c r="I85" s="37"/>
      <c r="J85" s="37"/>
      <c r="K85" s="37"/>
      <c r="L85" s="191"/>
      <c r="M85" s="191">
        <f>Table135[[#This Row],[Importe ]]*0.16</f>
        <v>0</v>
      </c>
      <c r="N85" s="191">
        <f>Table135[[#This Row],[Importe ]]+Table135[[#This Row],[IVA]]</f>
        <v>0</v>
      </c>
      <c r="O85" s="191"/>
      <c r="P85" s="191"/>
      <c r="Q85" s="37"/>
      <c r="R85" s="131"/>
      <c r="S85" s="131"/>
      <c r="T85" s="131"/>
      <c r="U85" s="37"/>
      <c r="V85" s="37"/>
    </row>
    <row r="86" spans="2:22" x14ac:dyDescent="0.2">
      <c r="B86" s="111"/>
      <c r="C86" s="98"/>
      <c r="D86" s="131"/>
      <c r="E86" s="131"/>
      <c r="F86" s="131"/>
      <c r="G86" s="37"/>
      <c r="H86" s="37"/>
      <c r="I86" s="37"/>
      <c r="J86" s="37"/>
      <c r="K86" s="37"/>
      <c r="L86" s="191"/>
      <c r="M86" s="191">
        <f>Table135[[#This Row],[Importe ]]*0.16</f>
        <v>0</v>
      </c>
      <c r="N86" s="191">
        <f>Table135[[#This Row],[Importe ]]+Table135[[#This Row],[IVA]]</f>
        <v>0</v>
      </c>
      <c r="O86" s="191"/>
      <c r="P86" s="191"/>
      <c r="Q86" s="37"/>
      <c r="R86" s="131"/>
      <c r="S86" s="131"/>
      <c r="T86" s="131"/>
      <c r="U86" s="37"/>
      <c r="V86" s="37"/>
    </row>
    <row r="87" spans="2:22" x14ac:dyDescent="0.2">
      <c r="B87" s="111"/>
      <c r="C87" s="37"/>
      <c r="D87" s="131"/>
      <c r="E87" s="131"/>
      <c r="F87" s="131"/>
      <c r="G87" s="37"/>
      <c r="H87" s="37"/>
      <c r="I87" s="37"/>
      <c r="J87" s="37"/>
      <c r="K87" s="37"/>
      <c r="L87" s="191"/>
      <c r="M87" s="191">
        <f>Table135[[#This Row],[Importe ]]*0.16</f>
        <v>0</v>
      </c>
      <c r="N87" s="191">
        <f>Table135[[#This Row],[Importe ]]+Table135[[#This Row],[IVA]]</f>
        <v>0</v>
      </c>
      <c r="O87" s="191"/>
      <c r="P87" s="191"/>
      <c r="Q87" s="131"/>
      <c r="R87" s="131"/>
      <c r="S87" s="131"/>
      <c r="T87" s="131"/>
      <c r="U87" s="131"/>
      <c r="V87" s="131"/>
    </row>
    <row r="88" spans="2:22" x14ac:dyDescent="0.2">
      <c r="B88" s="111"/>
      <c r="C88" s="37"/>
      <c r="D88" s="131"/>
      <c r="E88" s="131"/>
      <c r="F88" s="131"/>
      <c r="G88" s="37"/>
      <c r="H88" s="37"/>
      <c r="I88" s="37"/>
      <c r="J88" s="37"/>
      <c r="K88" s="37"/>
      <c r="L88" s="191"/>
      <c r="M88" s="191">
        <f>Table135[[#This Row],[Importe ]]*0.16</f>
        <v>0</v>
      </c>
      <c r="N88" s="191">
        <f>Table135[[#This Row],[Importe ]]+Table135[[#This Row],[IVA]]</f>
        <v>0</v>
      </c>
      <c r="O88" s="191"/>
      <c r="P88" s="191"/>
      <c r="Q88" s="131"/>
      <c r="R88" s="131"/>
      <c r="S88" s="131"/>
      <c r="T88" s="131"/>
      <c r="U88" s="131"/>
      <c r="V88" s="131"/>
    </row>
    <row r="89" spans="2:22" x14ac:dyDescent="0.2">
      <c r="B89" s="111"/>
      <c r="C89" s="37"/>
      <c r="D89" s="131"/>
      <c r="E89" s="131"/>
      <c r="F89" s="131"/>
      <c r="G89" s="37"/>
      <c r="H89" s="98"/>
      <c r="I89" s="37"/>
      <c r="J89" s="37"/>
      <c r="K89" s="37"/>
      <c r="L89" s="191"/>
      <c r="M89" s="191">
        <f>Table135[[#This Row],[Importe ]]*0.16</f>
        <v>0</v>
      </c>
      <c r="N89" s="191">
        <f>Table135[[#This Row],[Importe ]]+Table135[[#This Row],[IVA]]</f>
        <v>0</v>
      </c>
      <c r="O89" s="191"/>
      <c r="P89" s="191"/>
      <c r="Q89" s="131"/>
      <c r="R89" s="131"/>
      <c r="S89" s="131"/>
      <c r="T89" s="131"/>
      <c r="U89" s="131"/>
      <c r="V89" s="131"/>
    </row>
    <row r="90" spans="2:22" x14ac:dyDescent="0.2">
      <c r="B90" s="111"/>
      <c r="C90" s="37"/>
      <c r="D90" s="131"/>
      <c r="E90" s="131"/>
      <c r="F90" s="131"/>
      <c r="G90" s="37"/>
      <c r="H90" s="98"/>
      <c r="I90" s="37"/>
      <c r="J90" s="37"/>
      <c r="K90" s="37"/>
      <c r="L90" s="191"/>
      <c r="M90" s="191">
        <f>Table135[[#This Row],[Importe ]]*0.16</f>
        <v>0</v>
      </c>
      <c r="N90" s="191">
        <f>Table135[[#This Row],[Importe ]]+Table135[[#This Row],[IVA]]</f>
        <v>0</v>
      </c>
      <c r="O90" s="191"/>
      <c r="P90" s="191"/>
      <c r="Q90" s="131"/>
      <c r="R90" s="131"/>
      <c r="S90" s="131"/>
      <c r="T90" s="131"/>
      <c r="U90" s="131"/>
      <c r="V90" s="131"/>
    </row>
    <row r="91" spans="2:22" x14ac:dyDescent="0.2">
      <c r="B91" s="111"/>
      <c r="C91" s="37"/>
      <c r="D91" s="131"/>
      <c r="E91" s="131"/>
      <c r="F91" s="131"/>
      <c r="G91" s="37"/>
      <c r="H91" s="37"/>
      <c r="I91" s="37"/>
      <c r="J91" s="37"/>
      <c r="K91" s="37"/>
      <c r="L91" s="191"/>
      <c r="M91" s="191">
        <f>Table135[[#This Row],[Importe ]]*0.16</f>
        <v>0</v>
      </c>
      <c r="N91" s="191">
        <f>Table135[[#This Row],[Importe ]]+Table135[[#This Row],[IVA]]</f>
        <v>0</v>
      </c>
      <c r="O91" s="191"/>
      <c r="P91" s="191"/>
      <c r="Q91" s="131"/>
      <c r="R91" s="131"/>
      <c r="S91" s="131"/>
      <c r="T91" s="131"/>
      <c r="U91" s="131"/>
      <c r="V91" s="131"/>
    </row>
    <row r="92" spans="2:22" x14ac:dyDescent="0.2">
      <c r="B92" s="111"/>
      <c r="C92" s="37"/>
      <c r="D92" s="131"/>
      <c r="E92" s="131"/>
      <c r="F92" s="131"/>
      <c r="G92" s="37"/>
      <c r="H92" s="37"/>
      <c r="I92" s="37"/>
      <c r="J92" s="37"/>
      <c r="K92" s="37"/>
      <c r="L92" s="191"/>
      <c r="M92" s="191">
        <f>Table135[[#This Row],[Importe ]]*0.16</f>
        <v>0</v>
      </c>
      <c r="N92" s="191">
        <f>Table135[[#This Row],[Importe ]]+Table135[[#This Row],[IVA]]</f>
        <v>0</v>
      </c>
      <c r="O92" s="191"/>
      <c r="P92" s="191"/>
      <c r="Q92" s="131"/>
      <c r="R92" s="131"/>
      <c r="S92" s="131"/>
      <c r="T92" s="131"/>
      <c r="U92" s="131"/>
      <c r="V92" s="131"/>
    </row>
    <row r="93" spans="2:22" x14ac:dyDescent="0.2">
      <c r="B93" s="111"/>
      <c r="C93" s="37"/>
      <c r="D93" s="131"/>
      <c r="E93" s="131"/>
      <c r="F93" s="131"/>
      <c r="G93" s="37"/>
      <c r="H93" s="37"/>
      <c r="I93" s="37"/>
      <c r="J93" s="37"/>
      <c r="K93" s="37"/>
      <c r="L93" s="191"/>
      <c r="M93" s="191">
        <f>Table135[[#This Row],[Importe ]]*0.16</f>
        <v>0</v>
      </c>
      <c r="N93" s="191">
        <f>Table135[[#This Row],[Importe ]]+Table135[[#This Row],[IVA]]</f>
        <v>0</v>
      </c>
      <c r="O93" s="191"/>
      <c r="P93" s="191"/>
      <c r="Q93" s="37"/>
      <c r="R93" s="131"/>
      <c r="S93" s="131"/>
      <c r="T93" s="131"/>
      <c r="U93" s="37"/>
      <c r="V93" s="37"/>
    </row>
    <row r="94" spans="2:22" x14ac:dyDescent="0.2">
      <c r="B94" s="111"/>
      <c r="C94" s="98"/>
      <c r="D94" s="131"/>
      <c r="E94" s="131"/>
      <c r="F94" s="131"/>
      <c r="G94" s="37"/>
      <c r="H94" s="37"/>
      <c r="I94" s="37"/>
      <c r="J94" s="37"/>
      <c r="K94" s="37"/>
      <c r="L94" s="191"/>
      <c r="M94" s="191">
        <f>Table135[[#This Row],[Importe ]]*0.16</f>
        <v>0</v>
      </c>
      <c r="N94" s="191">
        <f>Table135[[#This Row],[Importe ]]+Table135[[#This Row],[IVA]]</f>
        <v>0</v>
      </c>
      <c r="O94" s="191"/>
      <c r="P94" s="191"/>
      <c r="Q94" s="37"/>
      <c r="R94" s="131"/>
      <c r="S94" s="131"/>
      <c r="T94" s="131"/>
      <c r="U94" s="37"/>
      <c r="V94" s="37"/>
    </row>
    <row r="95" spans="2:22" x14ac:dyDescent="0.2">
      <c r="B95" s="111"/>
      <c r="C95" s="192"/>
      <c r="D95" s="131"/>
      <c r="E95" s="131"/>
      <c r="F95" s="131"/>
      <c r="G95" s="37"/>
      <c r="H95" s="37"/>
      <c r="I95" s="37"/>
      <c r="J95" s="37"/>
      <c r="K95" s="37"/>
      <c r="L95" s="191"/>
      <c r="M95" s="191">
        <f>Table135[[#This Row],[Importe ]]*0.16</f>
        <v>0</v>
      </c>
      <c r="N95" s="191">
        <f>Table135[[#This Row],[Importe ]]+Table135[[#This Row],[IVA]]</f>
        <v>0</v>
      </c>
      <c r="O95" s="191"/>
      <c r="P95" s="191"/>
      <c r="Q95" s="37"/>
      <c r="R95" s="131"/>
      <c r="S95" s="131"/>
      <c r="T95" s="131"/>
      <c r="U95" s="37"/>
      <c r="V95" s="37"/>
    </row>
    <row r="96" spans="2:22" x14ac:dyDescent="0.2">
      <c r="B96" s="111"/>
      <c r="C96" s="98"/>
      <c r="D96" s="131"/>
      <c r="E96" s="131"/>
      <c r="F96" s="131"/>
      <c r="G96" s="37"/>
      <c r="H96" s="37"/>
      <c r="I96" s="37"/>
      <c r="J96" s="37"/>
      <c r="K96" s="37"/>
      <c r="L96" s="191"/>
      <c r="M96" s="191">
        <f>Table135[[#This Row],[Importe ]]*0.16</f>
        <v>0</v>
      </c>
      <c r="N96" s="191">
        <f>Table135[[#This Row],[Importe ]]+Table135[[#This Row],[IVA]]</f>
        <v>0</v>
      </c>
      <c r="O96" s="191"/>
      <c r="P96" s="191"/>
      <c r="Q96" s="37"/>
      <c r="R96" s="131"/>
      <c r="S96" s="131"/>
      <c r="T96" s="131"/>
      <c r="U96" s="37"/>
      <c r="V96" s="37"/>
    </row>
    <row r="97" spans="2:22" x14ac:dyDescent="0.2">
      <c r="B97" s="111"/>
      <c r="C97" s="98"/>
      <c r="D97" s="131"/>
      <c r="E97" s="131"/>
      <c r="F97" s="131"/>
      <c r="G97" s="37"/>
      <c r="H97" s="37"/>
      <c r="I97" s="37"/>
      <c r="J97" s="37"/>
      <c r="K97" s="37"/>
      <c r="L97" s="191"/>
      <c r="M97" s="191">
        <f>Table135[[#This Row],[Importe ]]*0.16</f>
        <v>0</v>
      </c>
      <c r="N97" s="191">
        <f>Table135[[#This Row],[Importe ]]+Table135[[#This Row],[IVA]]</f>
        <v>0</v>
      </c>
      <c r="O97" s="191"/>
      <c r="P97" s="191"/>
      <c r="Q97" s="37"/>
      <c r="R97" s="131"/>
      <c r="S97" s="131"/>
      <c r="T97" s="131"/>
      <c r="U97" s="37"/>
      <c r="V97" s="37"/>
    </row>
    <row r="98" spans="2:22" x14ac:dyDescent="0.2">
      <c r="B98" s="111"/>
      <c r="C98" s="98"/>
      <c r="D98" s="131"/>
      <c r="E98" s="131"/>
      <c r="F98" s="131"/>
      <c r="G98" s="37"/>
      <c r="H98" s="37"/>
      <c r="I98" s="37"/>
      <c r="J98" s="37"/>
      <c r="K98" s="37"/>
      <c r="L98" s="191"/>
      <c r="M98" s="191">
        <f>Table135[[#This Row],[Importe ]]*0.16</f>
        <v>0</v>
      </c>
      <c r="N98" s="191">
        <f>Table135[[#This Row],[Importe ]]+Table135[[#This Row],[IVA]]</f>
        <v>0</v>
      </c>
      <c r="O98" s="191"/>
      <c r="P98" s="191"/>
      <c r="Q98" s="37"/>
      <c r="R98" s="131"/>
      <c r="S98" s="131"/>
      <c r="T98" s="131"/>
      <c r="U98" s="37"/>
      <c r="V98" s="37"/>
    </row>
    <row r="99" spans="2:22" x14ac:dyDescent="0.2">
      <c r="B99" s="111"/>
      <c r="C99" s="98"/>
      <c r="D99" s="131"/>
      <c r="E99" s="131"/>
      <c r="F99" s="131"/>
      <c r="G99" s="37"/>
      <c r="H99" s="37"/>
      <c r="I99" s="37"/>
      <c r="J99" s="37"/>
      <c r="K99" s="37"/>
      <c r="L99" s="191"/>
      <c r="M99" s="191">
        <f>Table135[[#This Row],[Importe ]]*0.16</f>
        <v>0</v>
      </c>
      <c r="N99" s="191">
        <f>Table135[[#This Row],[Importe ]]+Table135[[#This Row],[IVA]]</f>
        <v>0</v>
      </c>
      <c r="O99" s="191"/>
      <c r="P99" s="191"/>
      <c r="Q99" s="37"/>
      <c r="R99" s="131"/>
      <c r="S99" s="131"/>
      <c r="T99" s="131"/>
      <c r="U99" s="37"/>
      <c r="V99" s="37"/>
    </row>
    <row r="100" spans="2:22" x14ac:dyDescent="0.2">
      <c r="B100" s="111"/>
      <c r="C100" s="98"/>
      <c r="D100" s="131"/>
      <c r="E100" s="131"/>
      <c r="F100" s="131"/>
      <c r="G100" s="37"/>
      <c r="H100" s="37"/>
      <c r="I100" s="37"/>
      <c r="J100" s="37"/>
      <c r="K100" s="37"/>
      <c r="L100" s="191"/>
      <c r="M100" s="191">
        <f>Table135[[#This Row],[Importe ]]*0.16</f>
        <v>0</v>
      </c>
      <c r="N100" s="191">
        <f>Table135[[#This Row],[Importe ]]+Table135[[#This Row],[IVA]]</f>
        <v>0</v>
      </c>
      <c r="O100" s="191"/>
      <c r="P100" s="191"/>
      <c r="Q100" s="37"/>
      <c r="R100" s="131"/>
      <c r="S100" s="131"/>
      <c r="T100" s="131"/>
      <c r="U100" s="37"/>
      <c r="V100" s="37"/>
    </row>
    <row r="101" spans="2:22" x14ac:dyDescent="0.2">
      <c r="B101" s="111"/>
      <c r="C101" s="98"/>
      <c r="D101" s="131"/>
      <c r="E101" s="131"/>
      <c r="F101" s="131"/>
      <c r="G101" s="37"/>
      <c r="H101" s="37"/>
      <c r="I101" s="37"/>
      <c r="J101" s="37"/>
      <c r="K101" s="37"/>
      <c r="L101" s="191"/>
      <c r="M101" s="191">
        <f>Table135[[#This Row],[Importe ]]*0.16</f>
        <v>0</v>
      </c>
      <c r="N101" s="191">
        <f>Table135[[#This Row],[Importe ]]+Table135[[#This Row],[IVA]]</f>
        <v>0</v>
      </c>
      <c r="O101" s="191"/>
      <c r="P101" s="191"/>
      <c r="Q101" s="37"/>
      <c r="R101" s="131"/>
      <c r="S101" s="131"/>
      <c r="T101" s="131"/>
      <c r="U101" s="37"/>
      <c r="V101" s="37"/>
    </row>
    <row r="102" spans="2:22" x14ac:dyDescent="0.2">
      <c r="B102" s="111"/>
      <c r="C102" s="98"/>
      <c r="D102" s="131"/>
      <c r="E102" s="131"/>
      <c r="F102" s="131"/>
      <c r="G102" s="37"/>
      <c r="H102" s="37"/>
      <c r="I102" s="37"/>
      <c r="J102" s="37"/>
      <c r="K102" s="37"/>
      <c r="L102" s="191"/>
      <c r="M102" s="191">
        <f>Table135[[#This Row],[Importe ]]*0.16</f>
        <v>0</v>
      </c>
      <c r="N102" s="191">
        <f>Table135[[#This Row],[Importe ]]+Table135[[#This Row],[IVA]]</f>
        <v>0</v>
      </c>
      <c r="O102" s="191"/>
      <c r="P102" s="191"/>
      <c r="Q102" s="37"/>
      <c r="R102" s="131"/>
      <c r="S102" s="131"/>
      <c r="T102" s="131"/>
      <c r="U102" s="37"/>
      <c r="V102" s="37"/>
    </row>
    <row r="103" spans="2:22" x14ac:dyDescent="0.2">
      <c r="B103" s="193"/>
      <c r="C103" s="194"/>
      <c r="D103" s="193"/>
      <c r="E103" s="193"/>
      <c r="F103" s="193"/>
      <c r="G103" s="194"/>
      <c r="H103" s="194"/>
      <c r="I103" s="194"/>
      <c r="J103" s="194"/>
      <c r="K103" s="194"/>
      <c r="L103" s="195">
        <f>SUBTOTAL(109,Table135[[Importe ]])</f>
        <v>0</v>
      </c>
      <c r="M103" s="195">
        <f>SUBTOTAL(109,Table135[IVA])</f>
        <v>0</v>
      </c>
      <c r="N103" s="195">
        <f>SUBTOTAL(109,Table135[Total])</f>
        <v>0</v>
      </c>
      <c r="O103" s="194"/>
      <c r="P103" s="194"/>
      <c r="Q103" s="194"/>
      <c r="R103" s="194"/>
      <c r="S103" s="194"/>
      <c r="T103" s="194"/>
      <c r="U103" s="194"/>
      <c r="V103" s="194"/>
    </row>
    <row r="105" spans="2:22" ht="17" thickBot="1" x14ac:dyDescent="0.25"/>
    <row r="106" spans="2:22" x14ac:dyDescent="0.2">
      <c r="B106" s="228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30"/>
    </row>
    <row r="107" spans="2:22" ht="17" thickBot="1" x14ac:dyDescent="0.25">
      <c r="B107" s="231" t="s">
        <v>123</v>
      </c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3"/>
    </row>
    <row r="108" spans="2:22" ht="37" thickBot="1" x14ac:dyDescent="0.25">
      <c r="B108" s="188" t="s">
        <v>100</v>
      </c>
      <c r="C108" s="189" t="s">
        <v>101</v>
      </c>
      <c r="D108" s="190" t="s">
        <v>102</v>
      </c>
      <c r="E108" s="190" t="s">
        <v>103</v>
      </c>
      <c r="F108" s="190" t="s">
        <v>104</v>
      </c>
      <c r="G108" s="190" t="s">
        <v>105</v>
      </c>
      <c r="H108" s="190" t="s">
        <v>106</v>
      </c>
      <c r="I108" s="190" t="s">
        <v>107</v>
      </c>
      <c r="J108" s="190" t="s">
        <v>108</v>
      </c>
      <c r="K108" s="190" t="s">
        <v>109</v>
      </c>
      <c r="L108" s="190" t="s">
        <v>118</v>
      </c>
      <c r="M108" s="190" t="s">
        <v>110</v>
      </c>
      <c r="N108" s="190" t="s">
        <v>97</v>
      </c>
      <c r="O108" s="190" t="s">
        <v>111</v>
      </c>
      <c r="P108" s="190" t="s">
        <v>48</v>
      </c>
      <c r="Q108" s="190" t="s">
        <v>112</v>
      </c>
      <c r="R108" s="190" t="s">
        <v>113</v>
      </c>
      <c r="S108" s="190" t="s">
        <v>114</v>
      </c>
      <c r="T108" s="190" t="s">
        <v>115</v>
      </c>
      <c r="U108" s="190" t="s">
        <v>116</v>
      </c>
      <c r="V108" s="190" t="s">
        <v>117</v>
      </c>
    </row>
    <row r="109" spans="2:22" x14ac:dyDescent="0.2">
      <c r="B109" s="111"/>
      <c r="C109" s="37"/>
      <c r="D109" s="131"/>
      <c r="E109" s="131"/>
      <c r="F109" s="131"/>
      <c r="G109" s="37"/>
      <c r="H109" s="37"/>
      <c r="I109" s="37"/>
      <c r="J109" s="37"/>
      <c r="K109" s="37"/>
      <c r="L109" s="191"/>
      <c r="M109" s="191">
        <f>Table136[[#This Row],[Importe ]]*0.16</f>
        <v>0</v>
      </c>
      <c r="N109" s="191">
        <f>Table136[[#This Row],[Importe ]]+Table136[[#This Row],[IVA]]</f>
        <v>0</v>
      </c>
      <c r="O109" s="191"/>
      <c r="P109" s="191"/>
      <c r="Q109" s="131"/>
      <c r="R109" s="131"/>
      <c r="S109" s="131"/>
      <c r="T109" s="131"/>
      <c r="U109" s="131"/>
      <c r="V109" s="131"/>
    </row>
    <row r="110" spans="2:22" x14ac:dyDescent="0.2">
      <c r="B110" s="111"/>
      <c r="C110" s="37"/>
      <c r="D110" s="131"/>
      <c r="E110" s="131"/>
      <c r="F110" s="131"/>
      <c r="G110" s="37"/>
      <c r="H110" s="37"/>
      <c r="I110" s="37"/>
      <c r="J110" s="37"/>
      <c r="K110" s="37"/>
      <c r="L110" s="191"/>
      <c r="M110" s="191">
        <f>Table136[[#This Row],[Importe ]]*0.16</f>
        <v>0</v>
      </c>
      <c r="N110" s="191">
        <f>Table136[[#This Row],[Importe ]]+Table136[[#This Row],[IVA]]</f>
        <v>0</v>
      </c>
      <c r="O110" s="191"/>
      <c r="P110" s="191"/>
      <c r="Q110" s="131"/>
      <c r="R110" s="131"/>
      <c r="S110" s="131"/>
      <c r="T110" s="131"/>
      <c r="U110" s="131"/>
      <c r="V110" s="131"/>
    </row>
    <row r="111" spans="2:22" x14ac:dyDescent="0.2">
      <c r="B111" s="111"/>
      <c r="C111" s="37"/>
      <c r="D111" s="131"/>
      <c r="E111" s="131"/>
      <c r="F111" s="131"/>
      <c r="G111" s="37"/>
      <c r="H111" s="37"/>
      <c r="I111" s="37"/>
      <c r="J111" s="37"/>
      <c r="K111" s="37"/>
      <c r="L111" s="191"/>
      <c r="M111" s="191">
        <f>Table136[[#This Row],[Importe ]]*0.16</f>
        <v>0</v>
      </c>
      <c r="N111" s="191">
        <f>Table136[[#This Row],[Importe ]]+Table136[[#This Row],[IVA]]</f>
        <v>0</v>
      </c>
      <c r="O111" s="191"/>
      <c r="P111" s="191"/>
      <c r="Q111" s="37"/>
      <c r="R111" s="131"/>
      <c r="S111" s="131"/>
      <c r="T111" s="131"/>
      <c r="U111" s="37"/>
      <c r="V111" s="37"/>
    </row>
    <row r="112" spans="2:22" x14ac:dyDescent="0.2">
      <c r="B112" s="111"/>
      <c r="C112" s="98"/>
      <c r="D112" s="131"/>
      <c r="E112" s="131"/>
      <c r="F112" s="131"/>
      <c r="G112" s="37"/>
      <c r="H112" s="37"/>
      <c r="I112" s="37"/>
      <c r="J112" s="37"/>
      <c r="K112" s="37"/>
      <c r="L112" s="191"/>
      <c r="M112" s="191">
        <f>Table136[[#This Row],[Importe ]]*0.16</f>
        <v>0</v>
      </c>
      <c r="N112" s="191">
        <f>Table136[[#This Row],[Importe ]]+Table136[[#This Row],[IVA]]</f>
        <v>0</v>
      </c>
      <c r="O112" s="191"/>
      <c r="P112" s="191"/>
      <c r="Q112" s="37"/>
      <c r="R112" s="131"/>
      <c r="S112" s="131"/>
      <c r="T112" s="131"/>
      <c r="U112" s="37"/>
      <c r="V112" s="37"/>
    </row>
    <row r="113" spans="2:22" x14ac:dyDescent="0.2">
      <c r="B113" s="111"/>
      <c r="C113" s="37"/>
      <c r="D113" s="131"/>
      <c r="E113" s="131"/>
      <c r="F113" s="131"/>
      <c r="G113" s="37"/>
      <c r="H113" s="37"/>
      <c r="I113" s="37"/>
      <c r="J113" s="37"/>
      <c r="K113" s="37"/>
      <c r="L113" s="191"/>
      <c r="M113" s="191">
        <f>Table136[[#This Row],[Importe ]]*0.16</f>
        <v>0</v>
      </c>
      <c r="N113" s="191">
        <f>Table136[[#This Row],[Importe ]]+Table136[[#This Row],[IVA]]</f>
        <v>0</v>
      </c>
      <c r="O113" s="191"/>
      <c r="P113" s="191"/>
      <c r="Q113" s="131"/>
      <c r="R113" s="131"/>
      <c r="S113" s="131"/>
      <c r="T113" s="131"/>
      <c r="U113" s="131"/>
      <c r="V113" s="131"/>
    </row>
    <row r="114" spans="2:22" x14ac:dyDescent="0.2">
      <c r="B114" s="111"/>
      <c r="C114" s="37"/>
      <c r="D114" s="131"/>
      <c r="E114" s="131"/>
      <c r="F114" s="131"/>
      <c r="G114" s="37"/>
      <c r="H114" s="37"/>
      <c r="I114" s="37"/>
      <c r="J114" s="37"/>
      <c r="K114" s="37"/>
      <c r="L114" s="191"/>
      <c r="M114" s="191">
        <f>Table136[[#This Row],[Importe ]]*0.16</f>
        <v>0</v>
      </c>
      <c r="N114" s="191">
        <f>Table136[[#This Row],[Importe ]]+Table136[[#This Row],[IVA]]</f>
        <v>0</v>
      </c>
      <c r="O114" s="191"/>
      <c r="P114" s="191"/>
      <c r="Q114" s="131"/>
      <c r="R114" s="131"/>
      <c r="S114" s="131"/>
      <c r="T114" s="131"/>
      <c r="U114" s="131"/>
      <c r="V114" s="131"/>
    </row>
    <row r="115" spans="2:22" x14ac:dyDescent="0.2">
      <c r="B115" s="111"/>
      <c r="C115" s="37"/>
      <c r="D115" s="131"/>
      <c r="E115" s="131"/>
      <c r="F115" s="131"/>
      <c r="G115" s="37"/>
      <c r="H115" s="98"/>
      <c r="I115" s="37"/>
      <c r="J115" s="37"/>
      <c r="K115" s="37"/>
      <c r="L115" s="191"/>
      <c r="M115" s="191">
        <f>Table136[[#This Row],[Importe ]]*0.16</f>
        <v>0</v>
      </c>
      <c r="N115" s="191">
        <f>Table136[[#This Row],[Importe ]]+Table136[[#This Row],[IVA]]</f>
        <v>0</v>
      </c>
      <c r="O115" s="191"/>
      <c r="P115" s="191"/>
      <c r="Q115" s="131"/>
      <c r="R115" s="131"/>
      <c r="S115" s="131"/>
      <c r="T115" s="131"/>
      <c r="U115" s="131"/>
      <c r="V115" s="131"/>
    </row>
    <row r="116" spans="2:22" x14ac:dyDescent="0.2">
      <c r="B116" s="111"/>
      <c r="C116" s="37"/>
      <c r="D116" s="131"/>
      <c r="E116" s="131"/>
      <c r="F116" s="131"/>
      <c r="G116" s="37"/>
      <c r="H116" s="98"/>
      <c r="I116" s="37"/>
      <c r="J116" s="37"/>
      <c r="K116" s="37"/>
      <c r="L116" s="191"/>
      <c r="M116" s="191">
        <f>Table136[[#This Row],[Importe ]]*0.16</f>
        <v>0</v>
      </c>
      <c r="N116" s="191">
        <f>Table136[[#This Row],[Importe ]]+Table136[[#This Row],[IVA]]</f>
        <v>0</v>
      </c>
      <c r="O116" s="191"/>
      <c r="P116" s="191"/>
      <c r="Q116" s="131"/>
      <c r="R116" s="131"/>
      <c r="S116" s="131"/>
      <c r="T116" s="131"/>
      <c r="U116" s="131"/>
      <c r="V116" s="131"/>
    </row>
    <row r="117" spans="2:22" x14ac:dyDescent="0.2">
      <c r="B117" s="111"/>
      <c r="C117" s="37"/>
      <c r="D117" s="131"/>
      <c r="E117" s="131"/>
      <c r="F117" s="131"/>
      <c r="G117" s="37"/>
      <c r="H117" s="37"/>
      <c r="I117" s="37"/>
      <c r="J117" s="37"/>
      <c r="K117" s="37"/>
      <c r="L117" s="191"/>
      <c r="M117" s="191">
        <f>Table136[[#This Row],[Importe ]]*0.16</f>
        <v>0</v>
      </c>
      <c r="N117" s="191">
        <f>Table136[[#This Row],[Importe ]]+Table136[[#This Row],[IVA]]</f>
        <v>0</v>
      </c>
      <c r="O117" s="191"/>
      <c r="P117" s="191"/>
      <c r="Q117" s="131"/>
      <c r="R117" s="131"/>
      <c r="S117" s="131"/>
      <c r="T117" s="131"/>
      <c r="U117" s="131"/>
      <c r="V117" s="131"/>
    </row>
    <row r="118" spans="2:22" x14ac:dyDescent="0.2">
      <c r="B118" s="111"/>
      <c r="C118" s="37"/>
      <c r="D118" s="131"/>
      <c r="E118" s="131"/>
      <c r="F118" s="131"/>
      <c r="G118" s="37"/>
      <c r="H118" s="37"/>
      <c r="I118" s="37"/>
      <c r="J118" s="37"/>
      <c r="K118" s="37"/>
      <c r="L118" s="191"/>
      <c r="M118" s="191">
        <f>Table136[[#This Row],[Importe ]]*0.16</f>
        <v>0</v>
      </c>
      <c r="N118" s="191">
        <f>Table136[[#This Row],[Importe ]]+Table136[[#This Row],[IVA]]</f>
        <v>0</v>
      </c>
      <c r="O118" s="191"/>
      <c r="P118" s="191"/>
      <c r="Q118" s="131"/>
      <c r="R118" s="131"/>
      <c r="S118" s="131"/>
      <c r="T118" s="131"/>
      <c r="U118" s="131"/>
      <c r="V118" s="131"/>
    </row>
    <row r="119" spans="2:22" x14ac:dyDescent="0.2">
      <c r="B119" s="111"/>
      <c r="C119" s="37"/>
      <c r="D119" s="131"/>
      <c r="E119" s="131"/>
      <c r="F119" s="131"/>
      <c r="G119" s="37"/>
      <c r="H119" s="37"/>
      <c r="I119" s="37"/>
      <c r="J119" s="37"/>
      <c r="K119" s="37"/>
      <c r="L119" s="191"/>
      <c r="M119" s="191">
        <f>Table136[[#This Row],[Importe ]]*0.16</f>
        <v>0</v>
      </c>
      <c r="N119" s="191">
        <f>Table136[[#This Row],[Importe ]]+Table136[[#This Row],[IVA]]</f>
        <v>0</v>
      </c>
      <c r="O119" s="191"/>
      <c r="P119" s="191"/>
      <c r="Q119" s="37"/>
      <c r="R119" s="131"/>
      <c r="S119" s="131"/>
      <c r="T119" s="131"/>
      <c r="U119" s="37"/>
      <c r="V119" s="37"/>
    </row>
    <row r="120" spans="2:22" x14ac:dyDescent="0.2">
      <c r="B120" s="111"/>
      <c r="C120" s="98"/>
      <c r="D120" s="131"/>
      <c r="E120" s="131"/>
      <c r="F120" s="131"/>
      <c r="G120" s="37"/>
      <c r="H120" s="37"/>
      <c r="I120" s="37"/>
      <c r="J120" s="37"/>
      <c r="K120" s="37"/>
      <c r="L120" s="191"/>
      <c r="M120" s="191">
        <f>Table136[[#This Row],[Importe ]]*0.16</f>
        <v>0</v>
      </c>
      <c r="N120" s="191">
        <f>Table136[[#This Row],[Importe ]]+Table136[[#This Row],[IVA]]</f>
        <v>0</v>
      </c>
      <c r="O120" s="191"/>
      <c r="P120" s="191"/>
      <c r="Q120" s="37"/>
      <c r="R120" s="131"/>
      <c r="S120" s="131"/>
      <c r="T120" s="131"/>
      <c r="U120" s="37"/>
      <c r="V120" s="37"/>
    </row>
    <row r="121" spans="2:22" x14ac:dyDescent="0.2">
      <c r="B121" s="111"/>
      <c r="C121" s="192"/>
      <c r="D121" s="131"/>
      <c r="E121" s="131"/>
      <c r="F121" s="131"/>
      <c r="G121" s="37"/>
      <c r="H121" s="37"/>
      <c r="I121" s="37"/>
      <c r="J121" s="37"/>
      <c r="K121" s="37"/>
      <c r="L121" s="191"/>
      <c r="M121" s="191">
        <f>Table136[[#This Row],[Importe ]]*0.16</f>
        <v>0</v>
      </c>
      <c r="N121" s="191">
        <f>Table136[[#This Row],[Importe ]]+Table136[[#This Row],[IVA]]</f>
        <v>0</v>
      </c>
      <c r="O121" s="191"/>
      <c r="P121" s="191"/>
      <c r="Q121" s="37"/>
      <c r="R121" s="131"/>
      <c r="S121" s="131"/>
      <c r="T121" s="131"/>
      <c r="U121" s="37"/>
      <c r="V121" s="37"/>
    </row>
    <row r="122" spans="2:22" x14ac:dyDescent="0.2">
      <c r="B122" s="111"/>
      <c r="C122" s="98"/>
      <c r="D122" s="131"/>
      <c r="E122" s="131"/>
      <c r="F122" s="131"/>
      <c r="G122" s="37"/>
      <c r="H122" s="37"/>
      <c r="I122" s="37"/>
      <c r="J122" s="37"/>
      <c r="K122" s="37"/>
      <c r="L122" s="191"/>
      <c r="M122" s="191">
        <f>Table136[[#This Row],[Importe ]]*0.16</f>
        <v>0</v>
      </c>
      <c r="N122" s="191">
        <f>Table136[[#This Row],[Importe ]]+Table136[[#This Row],[IVA]]</f>
        <v>0</v>
      </c>
      <c r="O122" s="191"/>
      <c r="P122" s="191"/>
      <c r="Q122" s="37"/>
      <c r="R122" s="131"/>
      <c r="S122" s="131"/>
      <c r="T122" s="131"/>
      <c r="U122" s="37"/>
      <c r="V122" s="37"/>
    </row>
    <row r="123" spans="2:22" x14ac:dyDescent="0.2">
      <c r="B123" s="111"/>
      <c r="C123" s="98"/>
      <c r="D123" s="131"/>
      <c r="E123" s="131"/>
      <c r="F123" s="131"/>
      <c r="G123" s="37"/>
      <c r="H123" s="37"/>
      <c r="I123" s="37"/>
      <c r="J123" s="37"/>
      <c r="K123" s="37"/>
      <c r="L123" s="191"/>
      <c r="M123" s="191">
        <f>Table136[[#This Row],[Importe ]]*0.16</f>
        <v>0</v>
      </c>
      <c r="N123" s="191">
        <f>Table136[[#This Row],[Importe ]]+Table136[[#This Row],[IVA]]</f>
        <v>0</v>
      </c>
      <c r="O123" s="191"/>
      <c r="P123" s="191"/>
      <c r="Q123" s="37"/>
      <c r="R123" s="131"/>
      <c r="S123" s="131"/>
      <c r="T123" s="131"/>
      <c r="U123" s="37"/>
      <c r="V123" s="37"/>
    </row>
    <row r="124" spans="2:22" x14ac:dyDescent="0.2">
      <c r="B124" s="111"/>
      <c r="C124" s="98"/>
      <c r="D124" s="131"/>
      <c r="E124" s="131"/>
      <c r="F124" s="131"/>
      <c r="G124" s="37"/>
      <c r="H124" s="37"/>
      <c r="I124" s="37"/>
      <c r="J124" s="37"/>
      <c r="K124" s="37"/>
      <c r="L124" s="191"/>
      <c r="M124" s="191">
        <f>Table136[[#This Row],[Importe ]]*0.16</f>
        <v>0</v>
      </c>
      <c r="N124" s="191">
        <f>Table136[[#This Row],[Importe ]]+Table136[[#This Row],[IVA]]</f>
        <v>0</v>
      </c>
      <c r="O124" s="191"/>
      <c r="P124" s="191"/>
      <c r="Q124" s="37"/>
      <c r="R124" s="131"/>
      <c r="S124" s="131"/>
      <c r="T124" s="131"/>
      <c r="U124" s="37"/>
      <c r="V124" s="37"/>
    </row>
    <row r="125" spans="2:22" x14ac:dyDescent="0.2">
      <c r="B125" s="111"/>
      <c r="C125" s="98"/>
      <c r="D125" s="131"/>
      <c r="E125" s="131"/>
      <c r="F125" s="131"/>
      <c r="G125" s="37"/>
      <c r="H125" s="37"/>
      <c r="I125" s="37"/>
      <c r="J125" s="37"/>
      <c r="K125" s="37"/>
      <c r="L125" s="191"/>
      <c r="M125" s="191">
        <f>Table136[[#This Row],[Importe ]]*0.16</f>
        <v>0</v>
      </c>
      <c r="N125" s="191">
        <f>Table136[[#This Row],[Importe ]]+Table136[[#This Row],[IVA]]</f>
        <v>0</v>
      </c>
      <c r="O125" s="191"/>
      <c r="P125" s="191"/>
      <c r="Q125" s="37"/>
      <c r="R125" s="131"/>
      <c r="S125" s="131"/>
      <c r="T125" s="131"/>
      <c r="U125" s="37"/>
      <c r="V125" s="37"/>
    </row>
    <row r="126" spans="2:22" x14ac:dyDescent="0.2">
      <c r="B126" s="111"/>
      <c r="C126" s="98"/>
      <c r="D126" s="131"/>
      <c r="E126" s="131"/>
      <c r="F126" s="131"/>
      <c r="G126" s="37"/>
      <c r="H126" s="37"/>
      <c r="I126" s="37"/>
      <c r="J126" s="37"/>
      <c r="K126" s="37"/>
      <c r="L126" s="191"/>
      <c r="M126" s="191">
        <f>Table136[[#This Row],[Importe ]]*0.16</f>
        <v>0</v>
      </c>
      <c r="N126" s="191">
        <f>Table136[[#This Row],[Importe ]]+Table136[[#This Row],[IVA]]</f>
        <v>0</v>
      </c>
      <c r="O126" s="191"/>
      <c r="P126" s="191"/>
      <c r="Q126" s="37"/>
      <c r="R126" s="131"/>
      <c r="S126" s="131"/>
      <c r="T126" s="131"/>
      <c r="U126" s="37"/>
      <c r="V126" s="37"/>
    </row>
    <row r="127" spans="2:22" x14ac:dyDescent="0.2">
      <c r="B127" s="111"/>
      <c r="C127" s="98"/>
      <c r="D127" s="131"/>
      <c r="E127" s="131"/>
      <c r="F127" s="131"/>
      <c r="G127" s="37"/>
      <c r="H127" s="37"/>
      <c r="I127" s="37"/>
      <c r="J127" s="37"/>
      <c r="K127" s="37"/>
      <c r="L127" s="191"/>
      <c r="M127" s="191">
        <f>Table136[[#This Row],[Importe ]]*0.16</f>
        <v>0</v>
      </c>
      <c r="N127" s="191">
        <f>Table136[[#This Row],[Importe ]]+Table136[[#This Row],[IVA]]</f>
        <v>0</v>
      </c>
      <c r="O127" s="191"/>
      <c r="P127" s="191"/>
      <c r="Q127" s="37"/>
      <c r="R127" s="131"/>
      <c r="S127" s="131"/>
      <c r="T127" s="131"/>
      <c r="U127" s="37"/>
      <c r="V127" s="37"/>
    </row>
    <row r="128" spans="2:22" x14ac:dyDescent="0.2">
      <c r="B128" s="111"/>
      <c r="C128" s="98"/>
      <c r="D128" s="131"/>
      <c r="E128" s="131"/>
      <c r="F128" s="131"/>
      <c r="G128" s="37"/>
      <c r="H128" s="37"/>
      <c r="I128" s="37"/>
      <c r="J128" s="37"/>
      <c r="K128" s="37"/>
      <c r="L128" s="191"/>
      <c r="M128" s="191">
        <f>Table136[[#This Row],[Importe ]]*0.16</f>
        <v>0</v>
      </c>
      <c r="N128" s="191">
        <f>Table136[[#This Row],[Importe ]]+Table136[[#This Row],[IVA]]</f>
        <v>0</v>
      </c>
      <c r="O128" s="191"/>
      <c r="P128" s="191"/>
      <c r="Q128" s="37"/>
      <c r="R128" s="131"/>
      <c r="S128" s="131"/>
      <c r="T128" s="131"/>
      <c r="U128" s="37"/>
      <c r="V128" s="37"/>
    </row>
    <row r="129" spans="2:22" x14ac:dyDescent="0.2">
      <c r="B129" s="193"/>
      <c r="C129" s="194"/>
      <c r="D129" s="193"/>
      <c r="E129" s="193"/>
      <c r="F129" s="193"/>
      <c r="G129" s="194"/>
      <c r="H129" s="194"/>
      <c r="I129" s="194"/>
      <c r="J129" s="194"/>
      <c r="K129" s="194"/>
      <c r="L129" s="195">
        <f>SUBTOTAL(109,Table136[[Importe ]])</f>
        <v>0</v>
      </c>
      <c r="M129" s="195">
        <f>SUBTOTAL(109,Table136[IVA])</f>
        <v>0</v>
      </c>
      <c r="N129" s="195">
        <f>SUBTOTAL(109,Table136[Total])</f>
        <v>0</v>
      </c>
      <c r="O129" s="194"/>
      <c r="P129" s="194"/>
      <c r="Q129" s="194"/>
      <c r="R129" s="194"/>
      <c r="S129" s="194"/>
      <c r="T129" s="194"/>
      <c r="U129" s="194"/>
      <c r="V129" s="194"/>
    </row>
    <row r="131" spans="2:22" ht="17" thickBot="1" x14ac:dyDescent="0.25"/>
    <row r="132" spans="2:22" x14ac:dyDescent="0.2">
      <c r="B132" s="228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30"/>
    </row>
    <row r="133" spans="2:22" ht="17" thickBot="1" x14ac:dyDescent="0.25">
      <c r="B133" s="231" t="s">
        <v>124</v>
      </c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3"/>
    </row>
    <row r="134" spans="2:22" ht="37" thickBot="1" x14ac:dyDescent="0.25">
      <c r="B134" s="188" t="s">
        <v>100</v>
      </c>
      <c r="C134" s="189" t="s">
        <v>101</v>
      </c>
      <c r="D134" s="190" t="s">
        <v>102</v>
      </c>
      <c r="E134" s="190" t="s">
        <v>103</v>
      </c>
      <c r="F134" s="190" t="s">
        <v>104</v>
      </c>
      <c r="G134" s="190" t="s">
        <v>105</v>
      </c>
      <c r="H134" s="190" t="s">
        <v>106</v>
      </c>
      <c r="I134" s="190" t="s">
        <v>107</v>
      </c>
      <c r="J134" s="190" t="s">
        <v>108</v>
      </c>
      <c r="K134" s="190" t="s">
        <v>109</v>
      </c>
      <c r="L134" s="190" t="s">
        <v>118</v>
      </c>
      <c r="M134" s="190" t="s">
        <v>110</v>
      </c>
      <c r="N134" s="190" t="s">
        <v>97</v>
      </c>
      <c r="O134" s="190" t="s">
        <v>111</v>
      </c>
      <c r="P134" s="190" t="s">
        <v>48</v>
      </c>
      <c r="Q134" s="190" t="s">
        <v>112</v>
      </c>
      <c r="R134" s="190" t="s">
        <v>113</v>
      </c>
      <c r="S134" s="190" t="s">
        <v>114</v>
      </c>
      <c r="T134" s="190" t="s">
        <v>115</v>
      </c>
      <c r="U134" s="190" t="s">
        <v>116</v>
      </c>
      <c r="V134" s="190" t="s">
        <v>117</v>
      </c>
    </row>
    <row r="135" spans="2:22" x14ac:dyDescent="0.2">
      <c r="B135" s="111"/>
      <c r="C135" s="37"/>
      <c r="D135" s="131"/>
      <c r="E135" s="131"/>
      <c r="F135" s="131"/>
      <c r="G135" s="37"/>
      <c r="H135" s="37"/>
      <c r="I135" s="37"/>
      <c r="J135" s="37"/>
      <c r="K135" s="37"/>
      <c r="L135" s="191"/>
      <c r="M135" s="191">
        <f>Table137[[#This Row],[Importe ]]*0.16</f>
        <v>0</v>
      </c>
      <c r="N135" s="191">
        <f>Table137[[#This Row],[Importe ]]+Table137[[#This Row],[IVA]]</f>
        <v>0</v>
      </c>
      <c r="O135" s="191"/>
      <c r="P135" s="191"/>
      <c r="Q135" s="131"/>
      <c r="R135" s="131"/>
      <c r="S135" s="131"/>
      <c r="T135" s="131"/>
      <c r="U135" s="131"/>
      <c r="V135" s="131"/>
    </row>
    <row r="136" spans="2:22" x14ac:dyDescent="0.2">
      <c r="B136" s="111"/>
      <c r="C136" s="37"/>
      <c r="D136" s="131"/>
      <c r="E136" s="131"/>
      <c r="F136" s="131"/>
      <c r="G136" s="37"/>
      <c r="H136" s="37"/>
      <c r="I136" s="37"/>
      <c r="J136" s="37"/>
      <c r="K136" s="37"/>
      <c r="L136" s="191"/>
      <c r="M136" s="191">
        <f>Table137[[#This Row],[Importe ]]*0.16</f>
        <v>0</v>
      </c>
      <c r="N136" s="191">
        <f>Table137[[#This Row],[Importe ]]+Table137[[#This Row],[IVA]]</f>
        <v>0</v>
      </c>
      <c r="O136" s="191"/>
      <c r="P136" s="191"/>
      <c r="Q136" s="131"/>
      <c r="R136" s="131"/>
      <c r="S136" s="131"/>
      <c r="T136" s="131"/>
      <c r="U136" s="131"/>
      <c r="V136" s="131"/>
    </row>
    <row r="137" spans="2:22" x14ac:dyDescent="0.2">
      <c r="B137" s="111"/>
      <c r="C137" s="37"/>
      <c r="D137" s="131"/>
      <c r="E137" s="131"/>
      <c r="F137" s="131"/>
      <c r="G137" s="37"/>
      <c r="H137" s="37"/>
      <c r="I137" s="37"/>
      <c r="J137" s="37"/>
      <c r="K137" s="37"/>
      <c r="L137" s="191"/>
      <c r="M137" s="191">
        <f>Table137[[#This Row],[Importe ]]*0.16</f>
        <v>0</v>
      </c>
      <c r="N137" s="191">
        <f>Table137[[#This Row],[Importe ]]+Table137[[#This Row],[IVA]]</f>
        <v>0</v>
      </c>
      <c r="O137" s="191"/>
      <c r="P137" s="191"/>
      <c r="Q137" s="37"/>
      <c r="R137" s="131"/>
      <c r="S137" s="131"/>
      <c r="T137" s="131"/>
      <c r="U137" s="37"/>
      <c r="V137" s="37"/>
    </row>
    <row r="138" spans="2:22" x14ac:dyDescent="0.2">
      <c r="B138" s="111"/>
      <c r="C138" s="98"/>
      <c r="D138" s="131"/>
      <c r="E138" s="131"/>
      <c r="F138" s="131"/>
      <c r="G138" s="37"/>
      <c r="H138" s="37"/>
      <c r="I138" s="37"/>
      <c r="J138" s="37"/>
      <c r="K138" s="37"/>
      <c r="L138" s="191"/>
      <c r="M138" s="191">
        <f>Table137[[#This Row],[Importe ]]*0.16</f>
        <v>0</v>
      </c>
      <c r="N138" s="191">
        <f>Table137[[#This Row],[Importe ]]+Table137[[#This Row],[IVA]]</f>
        <v>0</v>
      </c>
      <c r="O138" s="191"/>
      <c r="P138" s="191"/>
      <c r="Q138" s="37"/>
      <c r="R138" s="131"/>
      <c r="S138" s="131"/>
      <c r="T138" s="131"/>
      <c r="U138" s="37"/>
      <c r="V138" s="37"/>
    </row>
    <row r="139" spans="2:22" x14ac:dyDescent="0.2">
      <c r="B139" s="111"/>
      <c r="C139" s="37"/>
      <c r="D139" s="131"/>
      <c r="E139" s="131"/>
      <c r="F139" s="131"/>
      <c r="G139" s="37"/>
      <c r="H139" s="37"/>
      <c r="I139" s="37"/>
      <c r="J139" s="37"/>
      <c r="K139" s="37"/>
      <c r="L139" s="191"/>
      <c r="M139" s="191">
        <f>Table137[[#This Row],[Importe ]]*0.16</f>
        <v>0</v>
      </c>
      <c r="N139" s="191">
        <f>Table137[[#This Row],[Importe ]]+Table137[[#This Row],[IVA]]</f>
        <v>0</v>
      </c>
      <c r="O139" s="191"/>
      <c r="P139" s="191"/>
      <c r="Q139" s="131"/>
      <c r="R139" s="131"/>
      <c r="S139" s="131"/>
      <c r="T139" s="131"/>
      <c r="U139" s="131"/>
      <c r="V139" s="131"/>
    </row>
    <row r="140" spans="2:22" x14ac:dyDescent="0.2">
      <c r="B140" s="111"/>
      <c r="C140" s="37"/>
      <c r="D140" s="131"/>
      <c r="E140" s="131"/>
      <c r="F140" s="131"/>
      <c r="G140" s="37"/>
      <c r="H140" s="37"/>
      <c r="I140" s="37"/>
      <c r="J140" s="37"/>
      <c r="K140" s="37"/>
      <c r="L140" s="191"/>
      <c r="M140" s="191">
        <f>Table137[[#This Row],[Importe ]]*0.16</f>
        <v>0</v>
      </c>
      <c r="N140" s="191">
        <f>Table137[[#This Row],[Importe ]]+Table137[[#This Row],[IVA]]</f>
        <v>0</v>
      </c>
      <c r="O140" s="191"/>
      <c r="P140" s="191"/>
      <c r="Q140" s="131"/>
      <c r="R140" s="131"/>
      <c r="S140" s="131"/>
      <c r="T140" s="131"/>
      <c r="U140" s="131"/>
      <c r="V140" s="131"/>
    </row>
    <row r="141" spans="2:22" x14ac:dyDescent="0.2">
      <c r="B141" s="111"/>
      <c r="C141" s="37"/>
      <c r="D141" s="131"/>
      <c r="E141" s="131"/>
      <c r="F141" s="131"/>
      <c r="G141" s="37"/>
      <c r="H141" s="98"/>
      <c r="I141" s="37"/>
      <c r="J141" s="37"/>
      <c r="K141" s="37"/>
      <c r="L141" s="191"/>
      <c r="M141" s="191">
        <f>Table137[[#This Row],[Importe ]]*0.16</f>
        <v>0</v>
      </c>
      <c r="N141" s="191">
        <f>Table137[[#This Row],[Importe ]]+Table137[[#This Row],[IVA]]</f>
        <v>0</v>
      </c>
      <c r="O141" s="191"/>
      <c r="P141" s="191"/>
      <c r="Q141" s="131"/>
      <c r="R141" s="131"/>
      <c r="S141" s="131"/>
      <c r="T141" s="131"/>
      <c r="U141" s="131"/>
      <c r="V141" s="131"/>
    </row>
    <row r="142" spans="2:22" x14ac:dyDescent="0.2">
      <c r="B142" s="111"/>
      <c r="C142" s="37"/>
      <c r="D142" s="131"/>
      <c r="E142" s="131"/>
      <c r="F142" s="131"/>
      <c r="G142" s="37"/>
      <c r="H142" s="98"/>
      <c r="I142" s="37"/>
      <c r="J142" s="37"/>
      <c r="K142" s="37"/>
      <c r="L142" s="191"/>
      <c r="M142" s="191">
        <f>Table137[[#This Row],[Importe ]]*0.16</f>
        <v>0</v>
      </c>
      <c r="N142" s="191">
        <f>Table137[[#This Row],[Importe ]]+Table137[[#This Row],[IVA]]</f>
        <v>0</v>
      </c>
      <c r="O142" s="191"/>
      <c r="P142" s="191"/>
      <c r="Q142" s="131"/>
      <c r="R142" s="131"/>
      <c r="S142" s="131"/>
      <c r="T142" s="131"/>
      <c r="U142" s="131"/>
      <c r="V142" s="131"/>
    </row>
    <row r="143" spans="2:22" x14ac:dyDescent="0.2">
      <c r="B143" s="111"/>
      <c r="C143" s="37"/>
      <c r="D143" s="131"/>
      <c r="E143" s="131"/>
      <c r="F143" s="131"/>
      <c r="G143" s="37"/>
      <c r="H143" s="37"/>
      <c r="I143" s="37"/>
      <c r="J143" s="37"/>
      <c r="K143" s="37"/>
      <c r="L143" s="191"/>
      <c r="M143" s="191">
        <f>Table137[[#This Row],[Importe ]]*0.16</f>
        <v>0</v>
      </c>
      <c r="N143" s="191">
        <f>Table137[[#This Row],[Importe ]]+Table137[[#This Row],[IVA]]</f>
        <v>0</v>
      </c>
      <c r="O143" s="191"/>
      <c r="P143" s="191"/>
      <c r="Q143" s="131"/>
      <c r="R143" s="131"/>
      <c r="S143" s="131"/>
      <c r="T143" s="131"/>
      <c r="U143" s="131"/>
      <c r="V143" s="131"/>
    </row>
    <row r="144" spans="2:22" x14ac:dyDescent="0.2">
      <c r="B144" s="111"/>
      <c r="C144" s="37"/>
      <c r="D144" s="131"/>
      <c r="E144" s="131"/>
      <c r="F144" s="131"/>
      <c r="G144" s="37"/>
      <c r="H144" s="37"/>
      <c r="I144" s="37"/>
      <c r="J144" s="37"/>
      <c r="K144" s="37"/>
      <c r="L144" s="191"/>
      <c r="M144" s="191">
        <f>Table137[[#This Row],[Importe ]]*0.16</f>
        <v>0</v>
      </c>
      <c r="N144" s="191">
        <f>Table137[[#This Row],[Importe ]]+Table137[[#This Row],[IVA]]</f>
        <v>0</v>
      </c>
      <c r="O144" s="191"/>
      <c r="P144" s="191"/>
      <c r="Q144" s="131"/>
      <c r="R144" s="131"/>
      <c r="S144" s="131"/>
      <c r="T144" s="131"/>
      <c r="U144" s="131"/>
      <c r="V144" s="131"/>
    </row>
    <row r="145" spans="2:22" x14ac:dyDescent="0.2">
      <c r="B145" s="111"/>
      <c r="C145" s="37"/>
      <c r="D145" s="131"/>
      <c r="E145" s="131"/>
      <c r="F145" s="131"/>
      <c r="G145" s="37"/>
      <c r="H145" s="37"/>
      <c r="I145" s="37"/>
      <c r="J145" s="37"/>
      <c r="K145" s="37"/>
      <c r="L145" s="191"/>
      <c r="M145" s="191">
        <f>Table137[[#This Row],[Importe ]]*0.16</f>
        <v>0</v>
      </c>
      <c r="N145" s="191">
        <f>Table137[[#This Row],[Importe ]]+Table137[[#This Row],[IVA]]</f>
        <v>0</v>
      </c>
      <c r="O145" s="191"/>
      <c r="P145" s="191"/>
      <c r="Q145" s="37"/>
      <c r="R145" s="131"/>
      <c r="S145" s="131"/>
      <c r="T145" s="131"/>
      <c r="U145" s="37"/>
      <c r="V145" s="37"/>
    </row>
    <row r="146" spans="2:22" x14ac:dyDescent="0.2">
      <c r="B146" s="111"/>
      <c r="C146" s="98"/>
      <c r="D146" s="131"/>
      <c r="E146" s="131"/>
      <c r="F146" s="131"/>
      <c r="G146" s="37"/>
      <c r="H146" s="37"/>
      <c r="I146" s="37"/>
      <c r="J146" s="37"/>
      <c r="K146" s="37"/>
      <c r="L146" s="191"/>
      <c r="M146" s="191">
        <f>Table137[[#This Row],[Importe ]]*0.16</f>
        <v>0</v>
      </c>
      <c r="N146" s="191">
        <f>Table137[[#This Row],[Importe ]]+Table137[[#This Row],[IVA]]</f>
        <v>0</v>
      </c>
      <c r="O146" s="191"/>
      <c r="P146" s="191"/>
      <c r="Q146" s="37"/>
      <c r="R146" s="131"/>
      <c r="S146" s="131"/>
      <c r="T146" s="131"/>
      <c r="U146" s="37"/>
      <c r="V146" s="37"/>
    </row>
    <row r="147" spans="2:22" x14ac:dyDescent="0.2">
      <c r="B147" s="111"/>
      <c r="C147" s="192"/>
      <c r="D147" s="131"/>
      <c r="E147" s="131"/>
      <c r="F147" s="131"/>
      <c r="G147" s="37"/>
      <c r="H147" s="37"/>
      <c r="I147" s="37"/>
      <c r="J147" s="37"/>
      <c r="K147" s="37"/>
      <c r="L147" s="191"/>
      <c r="M147" s="191">
        <f>Table137[[#This Row],[Importe ]]*0.16</f>
        <v>0</v>
      </c>
      <c r="N147" s="191">
        <f>Table137[[#This Row],[Importe ]]+Table137[[#This Row],[IVA]]</f>
        <v>0</v>
      </c>
      <c r="O147" s="191"/>
      <c r="P147" s="191"/>
      <c r="Q147" s="37"/>
      <c r="R147" s="131"/>
      <c r="S147" s="131"/>
      <c r="T147" s="131"/>
      <c r="U147" s="37"/>
      <c r="V147" s="37"/>
    </row>
    <row r="148" spans="2:22" x14ac:dyDescent="0.2">
      <c r="B148" s="111"/>
      <c r="C148" s="98"/>
      <c r="D148" s="131"/>
      <c r="E148" s="131"/>
      <c r="F148" s="131"/>
      <c r="G148" s="37"/>
      <c r="H148" s="37"/>
      <c r="I148" s="37"/>
      <c r="J148" s="37"/>
      <c r="K148" s="37"/>
      <c r="L148" s="191"/>
      <c r="M148" s="191">
        <f>Table137[[#This Row],[Importe ]]*0.16</f>
        <v>0</v>
      </c>
      <c r="N148" s="191">
        <f>Table137[[#This Row],[Importe ]]+Table137[[#This Row],[IVA]]</f>
        <v>0</v>
      </c>
      <c r="O148" s="191"/>
      <c r="P148" s="191"/>
      <c r="Q148" s="37"/>
      <c r="R148" s="131"/>
      <c r="S148" s="131"/>
      <c r="T148" s="131"/>
      <c r="U148" s="37"/>
      <c r="V148" s="37"/>
    </row>
    <row r="149" spans="2:22" x14ac:dyDescent="0.2">
      <c r="B149" s="111"/>
      <c r="C149" s="98"/>
      <c r="D149" s="131"/>
      <c r="E149" s="131"/>
      <c r="F149" s="131"/>
      <c r="G149" s="37"/>
      <c r="H149" s="37"/>
      <c r="I149" s="37"/>
      <c r="J149" s="37"/>
      <c r="K149" s="37"/>
      <c r="L149" s="191"/>
      <c r="M149" s="191">
        <f>Table137[[#This Row],[Importe ]]*0.16</f>
        <v>0</v>
      </c>
      <c r="N149" s="191">
        <f>Table137[[#This Row],[Importe ]]+Table137[[#This Row],[IVA]]</f>
        <v>0</v>
      </c>
      <c r="O149" s="191"/>
      <c r="P149" s="191"/>
      <c r="Q149" s="37"/>
      <c r="R149" s="131"/>
      <c r="S149" s="131"/>
      <c r="T149" s="131"/>
      <c r="U149" s="37"/>
      <c r="V149" s="37"/>
    </row>
    <row r="150" spans="2:22" x14ac:dyDescent="0.2">
      <c r="B150" s="111"/>
      <c r="C150" s="98"/>
      <c r="D150" s="131"/>
      <c r="E150" s="131"/>
      <c r="F150" s="131"/>
      <c r="G150" s="37"/>
      <c r="H150" s="37"/>
      <c r="I150" s="37"/>
      <c r="J150" s="37"/>
      <c r="K150" s="37"/>
      <c r="L150" s="191"/>
      <c r="M150" s="191">
        <f>Table137[[#This Row],[Importe ]]*0.16</f>
        <v>0</v>
      </c>
      <c r="N150" s="191">
        <f>Table137[[#This Row],[Importe ]]+Table137[[#This Row],[IVA]]</f>
        <v>0</v>
      </c>
      <c r="O150" s="191"/>
      <c r="P150" s="191"/>
      <c r="Q150" s="37"/>
      <c r="R150" s="131"/>
      <c r="S150" s="131"/>
      <c r="T150" s="131"/>
      <c r="U150" s="37"/>
      <c r="V150" s="37"/>
    </row>
    <row r="151" spans="2:22" x14ac:dyDescent="0.2">
      <c r="B151" s="111"/>
      <c r="C151" s="98"/>
      <c r="D151" s="131"/>
      <c r="E151" s="131"/>
      <c r="F151" s="131"/>
      <c r="G151" s="37"/>
      <c r="H151" s="37"/>
      <c r="I151" s="37"/>
      <c r="J151" s="37"/>
      <c r="K151" s="37"/>
      <c r="L151" s="191"/>
      <c r="M151" s="191">
        <f>Table137[[#This Row],[Importe ]]*0.16</f>
        <v>0</v>
      </c>
      <c r="N151" s="191">
        <f>Table137[[#This Row],[Importe ]]+Table137[[#This Row],[IVA]]</f>
        <v>0</v>
      </c>
      <c r="O151" s="191"/>
      <c r="P151" s="191"/>
      <c r="Q151" s="37"/>
      <c r="R151" s="131"/>
      <c r="S151" s="131"/>
      <c r="T151" s="131"/>
      <c r="U151" s="37"/>
      <c r="V151" s="37"/>
    </row>
    <row r="152" spans="2:22" x14ac:dyDescent="0.2">
      <c r="B152" s="111"/>
      <c r="C152" s="98"/>
      <c r="D152" s="131"/>
      <c r="E152" s="131"/>
      <c r="F152" s="131"/>
      <c r="G152" s="37"/>
      <c r="H152" s="37"/>
      <c r="I152" s="37"/>
      <c r="J152" s="37"/>
      <c r="K152" s="37"/>
      <c r="L152" s="191"/>
      <c r="M152" s="191">
        <f>Table137[[#This Row],[Importe ]]*0.16</f>
        <v>0</v>
      </c>
      <c r="N152" s="191">
        <f>Table137[[#This Row],[Importe ]]+Table137[[#This Row],[IVA]]</f>
        <v>0</v>
      </c>
      <c r="O152" s="191"/>
      <c r="P152" s="191"/>
      <c r="Q152" s="37"/>
      <c r="R152" s="131"/>
      <c r="S152" s="131"/>
      <c r="T152" s="131"/>
      <c r="U152" s="37"/>
      <c r="V152" s="37"/>
    </row>
    <row r="153" spans="2:22" x14ac:dyDescent="0.2">
      <c r="B153" s="111"/>
      <c r="C153" s="98"/>
      <c r="D153" s="131"/>
      <c r="E153" s="131"/>
      <c r="F153" s="131"/>
      <c r="G153" s="37"/>
      <c r="H153" s="37"/>
      <c r="I153" s="37"/>
      <c r="J153" s="37"/>
      <c r="K153" s="37"/>
      <c r="L153" s="191"/>
      <c r="M153" s="191">
        <f>Table137[[#This Row],[Importe ]]*0.16</f>
        <v>0</v>
      </c>
      <c r="N153" s="191">
        <f>Table137[[#This Row],[Importe ]]+Table137[[#This Row],[IVA]]</f>
        <v>0</v>
      </c>
      <c r="O153" s="191"/>
      <c r="P153" s="191"/>
      <c r="Q153" s="37"/>
      <c r="R153" s="131"/>
      <c r="S153" s="131"/>
      <c r="T153" s="131"/>
      <c r="U153" s="37"/>
      <c r="V153" s="37"/>
    </row>
    <row r="154" spans="2:22" x14ac:dyDescent="0.2">
      <c r="B154" s="111"/>
      <c r="C154" s="98"/>
      <c r="D154" s="131"/>
      <c r="E154" s="131"/>
      <c r="F154" s="131"/>
      <c r="G154" s="37"/>
      <c r="H154" s="37"/>
      <c r="I154" s="37"/>
      <c r="J154" s="37"/>
      <c r="K154" s="37"/>
      <c r="L154" s="191"/>
      <c r="M154" s="191">
        <f>Table137[[#This Row],[Importe ]]*0.16</f>
        <v>0</v>
      </c>
      <c r="N154" s="191">
        <f>Table137[[#This Row],[Importe ]]+Table137[[#This Row],[IVA]]</f>
        <v>0</v>
      </c>
      <c r="O154" s="191"/>
      <c r="P154" s="191"/>
      <c r="Q154" s="37"/>
      <c r="R154" s="131"/>
      <c r="S154" s="131"/>
      <c r="T154" s="131"/>
      <c r="U154" s="37"/>
      <c r="V154" s="37"/>
    </row>
    <row r="155" spans="2:22" x14ac:dyDescent="0.2">
      <c r="B155" s="193"/>
      <c r="C155" s="194"/>
      <c r="D155" s="193"/>
      <c r="E155" s="193"/>
      <c r="F155" s="193"/>
      <c r="G155" s="194"/>
      <c r="H155" s="194"/>
      <c r="I155" s="194"/>
      <c r="J155" s="194"/>
      <c r="K155" s="194"/>
      <c r="L155" s="195">
        <f>SUBTOTAL(109,Table137[[Importe ]])</f>
        <v>0</v>
      </c>
      <c r="M155" s="195">
        <f>SUBTOTAL(109,Table137[IVA])</f>
        <v>0</v>
      </c>
      <c r="N155" s="195">
        <f>SUBTOTAL(109,Table137[Total])</f>
        <v>0</v>
      </c>
      <c r="O155" s="194"/>
      <c r="P155" s="194"/>
      <c r="Q155" s="194"/>
      <c r="R155" s="194"/>
      <c r="S155" s="194"/>
      <c r="T155" s="194"/>
      <c r="U155" s="194"/>
      <c r="V155" s="194"/>
    </row>
    <row r="157" spans="2:22" ht="17" thickBot="1" x14ac:dyDescent="0.25"/>
    <row r="158" spans="2:22" x14ac:dyDescent="0.2">
      <c r="B158" s="228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30"/>
    </row>
    <row r="159" spans="2:22" ht="17" thickBot="1" x14ac:dyDescent="0.25">
      <c r="B159" s="231" t="s">
        <v>125</v>
      </c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3"/>
    </row>
    <row r="160" spans="2:22" ht="37" thickBot="1" x14ac:dyDescent="0.25">
      <c r="B160" s="188" t="s">
        <v>100</v>
      </c>
      <c r="C160" s="189" t="s">
        <v>101</v>
      </c>
      <c r="D160" s="190" t="s">
        <v>102</v>
      </c>
      <c r="E160" s="190" t="s">
        <v>103</v>
      </c>
      <c r="F160" s="190" t="s">
        <v>104</v>
      </c>
      <c r="G160" s="190" t="s">
        <v>105</v>
      </c>
      <c r="H160" s="190" t="s">
        <v>106</v>
      </c>
      <c r="I160" s="190" t="s">
        <v>107</v>
      </c>
      <c r="J160" s="190" t="s">
        <v>108</v>
      </c>
      <c r="K160" s="190" t="s">
        <v>109</v>
      </c>
      <c r="L160" s="190" t="s">
        <v>118</v>
      </c>
      <c r="M160" s="190" t="s">
        <v>110</v>
      </c>
      <c r="N160" s="190" t="s">
        <v>97</v>
      </c>
      <c r="O160" s="190" t="s">
        <v>111</v>
      </c>
      <c r="P160" s="190" t="s">
        <v>48</v>
      </c>
      <c r="Q160" s="190" t="s">
        <v>112</v>
      </c>
      <c r="R160" s="190" t="s">
        <v>113</v>
      </c>
      <c r="S160" s="190" t="s">
        <v>114</v>
      </c>
      <c r="T160" s="190" t="s">
        <v>115</v>
      </c>
      <c r="U160" s="190" t="s">
        <v>116</v>
      </c>
      <c r="V160" s="190" t="s">
        <v>117</v>
      </c>
    </row>
    <row r="161" spans="2:22" x14ac:dyDescent="0.2">
      <c r="B161" s="111"/>
      <c r="C161" s="37"/>
      <c r="D161" s="131"/>
      <c r="E161" s="131"/>
      <c r="F161" s="131"/>
      <c r="G161" s="37"/>
      <c r="H161" s="37"/>
      <c r="I161" s="37"/>
      <c r="J161" s="37"/>
      <c r="K161" s="37"/>
      <c r="L161" s="191"/>
      <c r="M161" s="191">
        <f>Table138[[#This Row],[Importe ]]*0.16</f>
        <v>0</v>
      </c>
      <c r="N161" s="191">
        <f>Table138[[#This Row],[Importe ]]+Table138[[#This Row],[IVA]]</f>
        <v>0</v>
      </c>
      <c r="O161" s="191"/>
      <c r="P161" s="191"/>
      <c r="Q161" s="131"/>
      <c r="R161" s="131"/>
      <c r="S161" s="131"/>
      <c r="T161" s="131"/>
      <c r="U161" s="131"/>
      <c r="V161" s="131"/>
    </row>
    <row r="162" spans="2:22" x14ac:dyDescent="0.2">
      <c r="B162" s="111"/>
      <c r="C162" s="37"/>
      <c r="D162" s="131"/>
      <c r="E162" s="131"/>
      <c r="F162" s="131"/>
      <c r="G162" s="37"/>
      <c r="H162" s="37"/>
      <c r="I162" s="37"/>
      <c r="J162" s="37"/>
      <c r="K162" s="37"/>
      <c r="L162" s="191"/>
      <c r="M162" s="191">
        <f>Table138[[#This Row],[Importe ]]*0.16</f>
        <v>0</v>
      </c>
      <c r="N162" s="191">
        <f>Table138[[#This Row],[Importe ]]+Table138[[#This Row],[IVA]]</f>
        <v>0</v>
      </c>
      <c r="O162" s="191"/>
      <c r="P162" s="191"/>
      <c r="Q162" s="131"/>
      <c r="R162" s="131"/>
      <c r="S162" s="131"/>
      <c r="T162" s="131"/>
      <c r="U162" s="131"/>
      <c r="V162" s="131"/>
    </row>
    <row r="163" spans="2:22" x14ac:dyDescent="0.2">
      <c r="B163" s="111"/>
      <c r="C163" s="37"/>
      <c r="D163" s="131"/>
      <c r="E163" s="131"/>
      <c r="F163" s="131"/>
      <c r="G163" s="37"/>
      <c r="H163" s="37"/>
      <c r="I163" s="37"/>
      <c r="J163" s="37"/>
      <c r="K163" s="37"/>
      <c r="L163" s="191"/>
      <c r="M163" s="191">
        <f>Table138[[#This Row],[Importe ]]*0.16</f>
        <v>0</v>
      </c>
      <c r="N163" s="191">
        <f>Table138[[#This Row],[Importe ]]+Table138[[#This Row],[IVA]]</f>
        <v>0</v>
      </c>
      <c r="O163" s="191"/>
      <c r="P163" s="191"/>
      <c r="Q163" s="37"/>
      <c r="R163" s="131"/>
      <c r="S163" s="131"/>
      <c r="T163" s="131"/>
      <c r="U163" s="37"/>
      <c r="V163" s="37"/>
    </row>
    <row r="164" spans="2:22" x14ac:dyDescent="0.2">
      <c r="B164" s="111"/>
      <c r="C164" s="98"/>
      <c r="D164" s="131"/>
      <c r="E164" s="131"/>
      <c r="F164" s="131"/>
      <c r="G164" s="37"/>
      <c r="H164" s="37"/>
      <c r="I164" s="37"/>
      <c r="J164" s="37"/>
      <c r="K164" s="37"/>
      <c r="L164" s="191"/>
      <c r="M164" s="191">
        <f>Table138[[#This Row],[Importe ]]*0.16</f>
        <v>0</v>
      </c>
      <c r="N164" s="191">
        <f>Table138[[#This Row],[Importe ]]+Table138[[#This Row],[IVA]]</f>
        <v>0</v>
      </c>
      <c r="O164" s="191"/>
      <c r="P164" s="191"/>
      <c r="Q164" s="37"/>
      <c r="R164" s="131"/>
      <c r="S164" s="131"/>
      <c r="T164" s="131"/>
      <c r="U164" s="37"/>
      <c r="V164" s="37"/>
    </row>
    <row r="165" spans="2:22" x14ac:dyDescent="0.2">
      <c r="B165" s="111"/>
      <c r="C165" s="37"/>
      <c r="D165" s="131"/>
      <c r="E165" s="131"/>
      <c r="F165" s="131"/>
      <c r="G165" s="37"/>
      <c r="H165" s="37"/>
      <c r="I165" s="37"/>
      <c r="J165" s="37"/>
      <c r="K165" s="37"/>
      <c r="L165" s="191"/>
      <c r="M165" s="191">
        <f>Table138[[#This Row],[Importe ]]*0.16</f>
        <v>0</v>
      </c>
      <c r="N165" s="191">
        <f>Table138[[#This Row],[Importe ]]+Table138[[#This Row],[IVA]]</f>
        <v>0</v>
      </c>
      <c r="O165" s="191"/>
      <c r="P165" s="191"/>
      <c r="Q165" s="131"/>
      <c r="R165" s="131"/>
      <c r="S165" s="131"/>
      <c r="T165" s="131"/>
      <c r="U165" s="131"/>
      <c r="V165" s="131"/>
    </row>
    <row r="166" spans="2:22" x14ac:dyDescent="0.2">
      <c r="B166" s="111"/>
      <c r="C166" s="37"/>
      <c r="D166" s="131"/>
      <c r="E166" s="131"/>
      <c r="F166" s="131"/>
      <c r="G166" s="37"/>
      <c r="H166" s="37"/>
      <c r="I166" s="37"/>
      <c r="J166" s="37"/>
      <c r="K166" s="37"/>
      <c r="L166" s="191"/>
      <c r="M166" s="191">
        <f>Table138[[#This Row],[Importe ]]*0.16</f>
        <v>0</v>
      </c>
      <c r="N166" s="191">
        <f>Table138[[#This Row],[Importe ]]+Table138[[#This Row],[IVA]]</f>
        <v>0</v>
      </c>
      <c r="O166" s="191"/>
      <c r="P166" s="191"/>
      <c r="Q166" s="131"/>
      <c r="R166" s="131"/>
      <c r="S166" s="131"/>
      <c r="T166" s="131"/>
      <c r="U166" s="131"/>
      <c r="V166" s="131"/>
    </row>
    <row r="167" spans="2:22" x14ac:dyDescent="0.2">
      <c r="B167" s="111"/>
      <c r="C167" s="37"/>
      <c r="D167" s="131"/>
      <c r="E167" s="131"/>
      <c r="F167" s="131"/>
      <c r="G167" s="37"/>
      <c r="H167" s="98"/>
      <c r="I167" s="37"/>
      <c r="J167" s="37"/>
      <c r="K167" s="37"/>
      <c r="L167" s="191"/>
      <c r="M167" s="191">
        <f>Table138[[#This Row],[Importe ]]*0.16</f>
        <v>0</v>
      </c>
      <c r="N167" s="191">
        <f>Table138[[#This Row],[Importe ]]+Table138[[#This Row],[IVA]]</f>
        <v>0</v>
      </c>
      <c r="O167" s="191"/>
      <c r="P167" s="191"/>
      <c r="Q167" s="131"/>
      <c r="R167" s="131"/>
      <c r="S167" s="131"/>
      <c r="T167" s="131"/>
      <c r="U167" s="131"/>
      <c r="V167" s="131"/>
    </row>
    <row r="168" spans="2:22" x14ac:dyDescent="0.2">
      <c r="B168" s="111"/>
      <c r="C168" s="37"/>
      <c r="D168" s="131"/>
      <c r="E168" s="131"/>
      <c r="F168" s="131"/>
      <c r="G168" s="37"/>
      <c r="H168" s="98"/>
      <c r="I168" s="37"/>
      <c r="J168" s="37"/>
      <c r="K168" s="37"/>
      <c r="L168" s="191"/>
      <c r="M168" s="191">
        <f>Table138[[#This Row],[Importe ]]*0.16</f>
        <v>0</v>
      </c>
      <c r="N168" s="191">
        <f>Table138[[#This Row],[Importe ]]+Table138[[#This Row],[IVA]]</f>
        <v>0</v>
      </c>
      <c r="O168" s="191"/>
      <c r="P168" s="191"/>
      <c r="Q168" s="131"/>
      <c r="R168" s="131"/>
      <c r="S168" s="131"/>
      <c r="T168" s="131"/>
      <c r="U168" s="131"/>
      <c r="V168" s="131"/>
    </row>
    <row r="169" spans="2:22" x14ac:dyDescent="0.2">
      <c r="B169" s="111"/>
      <c r="C169" s="37"/>
      <c r="D169" s="131"/>
      <c r="E169" s="131"/>
      <c r="F169" s="131"/>
      <c r="G169" s="37"/>
      <c r="H169" s="37"/>
      <c r="I169" s="37"/>
      <c r="J169" s="37"/>
      <c r="K169" s="37"/>
      <c r="L169" s="191"/>
      <c r="M169" s="191">
        <f>Table138[[#This Row],[Importe ]]*0.16</f>
        <v>0</v>
      </c>
      <c r="N169" s="191">
        <f>Table138[[#This Row],[Importe ]]+Table138[[#This Row],[IVA]]</f>
        <v>0</v>
      </c>
      <c r="O169" s="191"/>
      <c r="P169" s="191"/>
      <c r="Q169" s="131"/>
      <c r="R169" s="131"/>
      <c r="S169" s="131"/>
      <c r="T169" s="131"/>
      <c r="U169" s="131"/>
      <c r="V169" s="131"/>
    </row>
    <row r="170" spans="2:22" x14ac:dyDescent="0.2">
      <c r="B170" s="111"/>
      <c r="C170" s="37"/>
      <c r="D170" s="131"/>
      <c r="E170" s="131"/>
      <c r="F170" s="131"/>
      <c r="G170" s="37"/>
      <c r="H170" s="37"/>
      <c r="I170" s="37"/>
      <c r="J170" s="37"/>
      <c r="K170" s="37"/>
      <c r="L170" s="191"/>
      <c r="M170" s="191">
        <f>Table138[[#This Row],[Importe ]]*0.16</f>
        <v>0</v>
      </c>
      <c r="N170" s="191">
        <f>Table138[[#This Row],[Importe ]]+Table138[[#This Row],[IVA]]</f>
        <v>0</v>
      </c>
      <c r="O170" s="191"/>
      <c r="P170" s="191"/>
      <c r="Q170" s="131"/>
      <c r="R170" s="131"/>
      <c r="S170" s="131"/>
      <c r="T170" s="131"/>
      <c r="U170" s="131"/>
      <c r="V170" s="131"/>
    </row>
    <row r="171" spans="2:22" x14ac:dyDescent="0.2">
      <c r="B171" s="111"/>
      <c r="C171" s="37"/>
      <c r="D171" s="131"/>
      <c r="E171" s="131"/>
      <c r="F171" s="131"/>
      <c r="G171" s="37"/>
      <c r="H171" s="37"/>
      <c r="I171" s="37"/>
      <c r="J171" s="37"/>
      <c r="K171" s="37"/>
      <c r="L171" s="191"/>
      <c r="M171" s="191">
        <f>Table138[[#This Row],[Importe ]]*0.16</f>
        <v>0</v>
      </c>
      <c r="N171" s="191">
        <f>Table138[[#This Row],[Importe ]]+Table138[[#This Row],[IVA]]</f>
        <v>0</v>
      </c>
      <c r="O171" s="191"/>
      <c r="P171" s="191"/>
      <c r="Q171" s="37"/>
      <c r="R171" s="131"/>
      <c r="S171" s="131"/>
      <c r="T171" s="131"/>
      <c r="U171" s="37"/>
      <c r="V171" s="37"/>
    </row>
    <row r="172" spans="2:22" x14ac:dyDescent="0.2">
      <c r="B172" s="111"/>
      <c r="C172" s="98"/>
      <c r="D172" s="131"/>
      <c r="E172" s="131"/>
      <c r="F172" s="131"/>
      <c r="G172" s="37"/>
      <c r="H172" s="37"/>
      <c r="I172" s="37"/>
      <c r="J172" s="37"/>
      <c r="K172" s="37"/>
      <c r="L172" s="191"/>
      <c r="M172" s="191">
        <f>Table138[[#This Row],[Importe ]]*0.16</f>
        <v>0</v>
      </c>
      <c r="N172" s="191">
        <f>Table138[[#This Row],[Importe ]]+Table138[[#This Row],[IVA]]</f>
        <v>0</v>
      </c>
      <c r="O172" s="191"/>
      <c r="P172" s="191"/>
      <c r="Q172" s="37"/>
      <c r="R172" s="131"/>
      <c r="S172" s="131"/>
      <c r="T172" s="131"/>
      <c r="U172" s="37"/>
      <c r="V172" s="37"/>
    </row>
    <row r="173" spans="2:22" x14ac:dyDescent="0.2">
      <c r="B173" s="111"/>
      <c r="C173" s="192"/>
      <c r="D173" s="131"/>
      <c r="E173" s="131"/>
      <c r="F173" s="131"/>
      <c r="G173" s="37"/>
      <c r="H173" s="37"/>
      <c r="I173" s="37"/>
      <c r="J173" s="37"/>
      <c r="K173" s="37"/>
      <c r="L173" s="191"/>
      <c r="M173" s="191">
        <f>Table138[[#This Row],[Importe ]]*0.16</f>
        <v>0</v>
      </c>
      <c r="N173" s="191">
        <f>Table138[[#This Row],[Importe ]]+Table138[[#This Row],[IVA]]</f>
        <v>0</v>
      </c>
      <c r="O173" s="191"/>
      <c r="P173" s="191"/>
      <c r="Q173" s="37"/>
      <c r="R173" s="131"/>
      <c r="S173" s="131"/>
      <c r="T173" s="131"/>
      <c r="U173" s="37"/>
      <c r="V173" s="37"/>
    </row>
    <row r="174" spans="2:22" x14ac:dyDescent="0.2">
      <c r="B174" s="111"/>
      <c r="C174" s="98"/>
      <c r="D174" s="131"/>
      <c r="E174" s="131"/>
      <c r="F174" s="131"/>
      <c r="G174" s="37"/>
      <c r="H174" s="37"/>
      <c r="I174" s="37"/>
      <c r="J174" s="37"/>
      <c r="K174" s="37"/>
      <c r="L174" s="191"/>
      <c r="M174" s="191">
        <f>Table138[[#This Row],[Importe ]]*0.16</f>
        <v>0</v>
      </c>
      <c r="N174" s="191">
        <f>Table138[[#This Row],[Importe ]]+Table138[[#This Row],[IVA]]</f>
        <v>0</v>
      </c>
      <c r="O174" s="191"/>
      <c r="P174" s="191"/>
      <c r="Q174" s="37"/>
      <c r="R174" s="131"/>
      <c r="S174" s="131"/>
      <c r="T174" s="131"/>
      <c r="U174" s="37"/>
      <c r="V174" s="37"/>
    </row>
    <row r="175" spans="2:22" x14ac:dyDescent="0.2">
      <c r="B175" s="111"/>
      <c r="C175" s="98"/>
      <c r="D175" s="131"/>
      <c r="E175" s="131"/>
      <c r="F175" s="131"/>
      <c r="G175" s="37"/>
      <c r="H175" s="37"/>
      <c r="I175" s="37"/>
      <c r="J175" s="37"/>
      <c r="K175" s="37"/>
      <c r="L175" s="191"/>
      <c r="M175" s="191">
        <f>Table138[[#This Row],[Importe ]]*0.16</f>
        <v>0</v>
      </c>
      <c r="N175" s="191">
        <f>Table138[[#This Row],[Importe ]]+Table138[[#This Row],[IVA]]</f>
        <v>0</v>
      </c>
      <c r="O175" s="191"/>
      <c r="P175" s="191"/>
      <c r="Q175" s="37"/>
      <c r="R175" s="131"/>
      <c r="S175" s="131"/>
      <c r="T175" s="131"/>
      <c r="U175" s="37"/>
      <c r="V175" s="37"/>
    </row>
    <row r="176" spans="2:22" x14ac:dyDescent="0.2">
      <c r="B176" s="111"/>
      <c r="C176" s="98"/>
      <c r="D176" s="131"/>
      <c r="E176" s="131"/>
      <c r="F176" s="131"/>
      <c r="G176" s="37"/>
      <c r="H176" s="37"/>
      <c r="I176" s="37"/>
      <c r="J176" s="37"/>
      <c r="K176" s="37"/>
      <c r="L176" s="191"/>
      <c r="M176" s="191">
        <f>Table138[[#This Row],[Importe ]]*0.16</f>
        <v>0</v>
      </c>
      <c r="N176" s="191">
        <f>Table138[[#This Row],[Importe ]]+Table138[[#This Row],[IVA]]</f>
        <v>0</v>
      </c>
      <c r="O176" s="191"/>
      <c r="P176" s="191"/>
      <c r="Q176" s="37"/>
      <c r="R176" s="131"/>
      <c r="S176" s="131"/>
      <c r="T176" s="131"/>
      <c r="U176" s="37"/>
      <c r="V176" s="37"/>
    </row>
    <row r="177" spans="2:22" x14ac:dyDescent="0.2">
      <c r="B177" s="111"/>
      <c r="C177" s="98"/>
      <c r="D177" s="131"/>
      <c r="E177" s="131"/>
      <c r="F177" s="131"/>
      <c r="G177" s="37"/>
      <c r="H177" s="37"/>
      <c r="I177" s="37"/>
      <c r="J177" s="37"/>
      <c r="K177" s="37"/>
      <c r="L177" s="191"/>
      <c r="M177" s="191">
        <f>Table138[[#This Row],[Importe ]]*0.16</f>
        <v>0</v>
      </c>
      <c r="N177" s="191">
        <f>Table138[[#This Row],[Importe ]]+Table138[[#This Row],[IVA]]</f>
        <v>0</v>
      </c>
      <c r="O177" s="191"/>
      <c r="P177" s="191"/>
      <c r="Q177" s="37"/>
      <c r="R177" s="131"/>
      <c r="S177" s="131"/>
      <c r="T177" s="131"/>
      <c r="U177" s="37"/>
      <c r="V177" s="37"/>
    </row>
    <row r="178" spans="2:22" x14ac:dyDescent="0.2">
      <c r="B178" s="111"/>
      <c r="C178" s="98"/>
      <c r="D178" s="131"/>
      <c r="E178" s="131"/>
      <c r="F178" s="131"/>
      <c r="G178" s="37"/>
      <c r="H178" s="37"/>
      <c r="I178" s="37"/>
      <c r="J178" s="37"/>
      <c r="K178" s="37"/>
      <c r="L178" s="191"/>
      <c r="M178" s="191">
        <f>Table138[[#This Row],[Importe ]]*0.16</f>
        <v>0</v>
      </c>
      <c r="N178" s="191">
        <f>Table138[[#This Row],[Importe ]]+Table138[[#This Row],[IVA]]</f>
        <v>0</v>
      </c>
      <c r="O178" s="191"/>
      <c r="P178" s="191"/>
      <c r="Q178" s="37"/>
      <c r="R178" s="131"/>
      <c r="S178" s="131"/>
      <c r="T178" s="131"/>
      <c r="U178" s="37"/>
      <c r="V178" s="37"/>
    </row>
    <row r="179" spans="2:22" x14ac:dyDescent="0.2">
      <c r="B179" s="111"/>
      <c r="C179" s="98"/>
      <c r="D179" s="131"/>
      <c r="E179" s="131"/>
      <c r="F179" s="131"/>
      <c r="G179" s="37"/>
      <c r="H179" s="37"/>
      <c r="I179" s="37"/>
      <c r="J179" s="37"/>
      <c r="K179" s="37"/>
      <c r="L179" s="191"/>
      <c r="M179" s="191">
        <f>Table138[[#This Row],[Importe ]]*0.16</f>
        <v>0</v>
      </c>
      <c r="N179" s="191">
        <f>Table138[[#This Row],[Importe ]]+Table138[[#This Row],[IVA]]</f>
        <v>0</v>
      </c>
      <c r="O179" s="191"/>
      <c r="P179" s="191"/>
      <c r="Q179" s="37"/>
      <c r="R179" s="131"/>
      <c r="S179" s="131"/>
      <c r="T179" s="131"/>
      <c r="U179" s="37"/>
      <c r="V179" s="37"/>
    </row>
    <row r="180" spans="2:22" x14ac:dyDescent="0.2">
      <c r="B180" s="111"/>
      <c r="C180" s="98"/>
      <c r="D180" s="131"/>
      <c r="E180" s="131"/>
      <c r="F180" s="131"/>
      <c r="G180" s="37"/>
      <c r="H180" s="37"/>
      <c r="I180" s="37"/>
      <c r="J180" s="37"/>
      <c r="K180" s="37"/>
      <c r="L180" s="191"/>
      <c r="M180" s="191">
        <f>Table138[[#This Row],[Importe ]]*0.16</f>
        <v>0</v>
      </c>
      <c r="N180" s="191">
        <f>Table138[[#This Row],[Importe ]]+Table138[[#This Row],[IVA]]</f>
        <v>0</v>
      </c>
      <c r="O180" s="191"/>
      <c r="P180" s="191"/>
      <c r="Q180" s="37"/>
      <c r="R180" s="131"/>
      <c r="S180" s="131"/>
      <c r="T180" s="131"/>
      <c r="U180" s="37"/>
      <c r="V180" s="37"/>
    </row>
    <row r="181" spans="2:22" x14ac:dyDescent="0.2">
      <c r="B181" s="193"/>
      <c r="C181" s="194"/>
      <c r="D181" s="193"/>
      <c r="E181" s="193"/>
      <c r="F181" s="193"/>
      <c r="G181" s="194"/>
      <c r="H181" s="194"/>
      <c r="I181" s="194"/>
      <c r="J181" s="194"/>
      <c r="K181" s="194"/>
      <c r="L181" s="195">
        <f>SUBTOTAL(109,Table138[[Importe ]])</f>
        <v>0</v>
      </c>
      <c r="M181" s="195">
        <f>SUBTOTAL(109,Table138[IVA])</f>
        <v>0</v>
      </c>
      <c r="N181" s="195">
        <f>SUBTOTAL(109,Table138[Total])</f>
        <v>0</v>
      </c>
      <c r="O181" s="194"/>
      <c r="P181" s="194"/>
      <c r="Q181" s="194"/>
      <c r="R181" s="194"/>
      <c r="S181" s="194"/>
      <c r="T181" s="194"/>
      <c r="U181" s="194"/>
      <c r="V181" s="194"/>
    </row>
    <row r="183" spans="2:22" ht="17" thickBot="1" x14ac:dyDescent="0.25"/>
    <row r="184" spans="2:22" x14ac:dyDescent="0.2">
      <c r="B184" s="228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30"/>
    </row>
    <row r="185" spans="2:22" ht="17" thickBot="1" x14ac:dyDescent="0.25">
      <c r="B185" s="231" t="s">
        <v>126</v>
      </c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3"/>
    </row>
    <row r="186" spans="2:22" ht="37" thickBot="1" x14ac:dyDescent="0.25">
      <c r="B186" s="188" t="s">
        <v>100</v>
      </c>
      <c r="C186" s="189" t="s">
        <v>101</v>
      </c>
      <c r="D186" s="190" t="s">
        <v>102</v>
      </c>
      <c r="E186" s="190" t="s">
        <v>103</v>
      </c>
      <c r="F186" s="190" t="s">
        <v>104</v>
      </c>
      <c r="G186" s="190" t="s">
        <v>105</v>
      </c>
      <c r="H186" s="190" t="s">
        <v>106</v>
      </c>
      <c r="I186" s="190" t="s">
        <v>107</v>
      </c>
      <c r="J186" s="190" t="s">
        <v>108</v>
      </c>
      <c r="K186" s="190" t="s">
        <v>109</v>
      </c>
      <c r="L186" s="190" t="s">
        <v>118</v>
      </c>
      <c r="M186" s="190" t="s">
        <v>110</v>
      </c>
      <c r="N186" s="190" t="s">
        <v>97</v>
      </c>
      <c r="O186" s="190" t="s">
        <v>111</v>
      </c>
      <c r="P186" s="190" t="s">
        <v>48</v>
      </c>
      <c r="Q186" s="190" t="s">
        <v>112</v>
      </c>
      <c r="R186" s="190" t="s">
        <v>113</v>
      </c>
      <c r="S186" s="190" t="s">
        <v>114</v>
      </c>
      <c r="T186" s="190" t="s">
        <v>115</v>
      </c>
      <c r="U186" s="190" t="s">
        <v>116</v>
      </c>
      <c r="V186" s="190" t="s">
        <v>117</v>
      </c>
    </row>
    <row r="187" spans="2:22" x14ac:dyDescent="0.2">
      <c r="B187" s="111"/>
      <c r="C187" s="37"/>
      <c r="D187" s="131"/>
      <c r="E187" s="131"/>
      <c r="F187" s="131"/>
      <c r="G187" s="37"/>
      <c r="H187" s="37"/>
      <c r="I187" s="37"/>
      <c r="J187" s="37"/>
      <c r="K187" s="37"/>
      <c r="L187" s="191"/>
      <c r="M187" s="191">
        <f>Table139[[#This Row],[Importe ]]*0.16</f>
        <v>0</v>
      </c>
      <c r="N187" s="191">
        <f>Table139[[#This Row],[Importe ]]+Table139[[#This Row],[IVA]]</f>
        <v>0</v>
      </c>
      <c r="O187" s="191"/>
      <c r="P187" s="191"/>
      <c r="Q187" s="131"/>
      <c r="R187" s="131"/>
      <c r="S187" s="131"/>
      <c r="T187" s="131"/>
      <c r="U187" s="131"/>
      <c r="V187" s="131"/>
    </row>
    <row r="188" spans="2:22" x14ac:dyDescent="0.2">
      <c r="B188" s="111"/>
      <c r="C188" s="37"/>
      <c r="D188" s="131"/>
      <c r="E188" s="131"/>
      <c r="F188" s="131"/>
      <c r="G188" s="37"/>
      <c r="H188" s="37"/>
      <c r="I188" s="37"/>
      <c r="J188" s="37"/>
      <c r="K188" s="37"/>
      <c r="L188" s="191"/>
      <c r="M188" s="191">
        <f>Table139[[#This Row],[Importe ]]*0.16</f>
        <v>0</v>
      </c>
      <c r="N188" s="191">
        <f>Table139[[#This Row],[Importe ]]+Table139[[#This Row],[IVA]]</f>
        <v>0</v>
      </c>
      <c r="O188" s="191"/>
      <c r="P188" s="191"/>
      <c r="Q188" s="131"/>
      <c r="R188" s="131"/>
      <c r="S188" s="131"/>
      <c r="T188" s="131"/>
      <c r="U188" s="131"/>
      <c r="V188" s="131"/>
    </row>
    <row r="189" spans="2:22" x14ac:dyDescent="0.2">
      <c r="B189" s="111"/>
      <c r="C189" s="37"/>
      <c r="D189" s="131"/>
      <c r="E189" s="131"/>
      <c r="F189" s="131"/>
      <c r="G189" s="37"/>
      <c r="H189" s="37"/>
      <c r="I189" s="37"/>
      <c r="J189" s="37"/>
      <c r="K189" s="37"/>
      <c r="L189" s="191"/>
      <c r="M189" s="191">
        <f>Table139[[#This Row],[Importe ]]*0.16</f>
        <v>0</v>
      </c>
      <c r="N189" s="191">
        <f>Table139[[#This Row],[Importe ]]+Table139[[#This Row],[IVA]]</f>
        <v>0</v>
      </c>
      <c r="O189" s="191"/>
      <c r="P189" s="191"/>
      <c r="Q189" s="37"/>
      <c r="R189" s="131"/>
      <c r="S189" s="131"/>
      <c r="T189" s="131"/>
      <c r="U189" s="37"/>
      <c r="V189" s="37"/>
    </row>
    <row r="190" spans="2:22" x14ac:dyDescent="0.2">
      <c r="B190" s="111"/>
      <c r="C190" s="98"/>
      <c r="D190" s="131"/>
      <c r="E190" s="131"/>
      <c r="F190" s="131"/>
      <c r="G190" s="37"/>
      <c r="H190" s="37"/>
      <c r="I190" s="37"/>
      <c r="J190" s="37"/>
      <c r="K190" s="37"/>
      <c r="L190" s="191"/>
      <c r="M190" s="191">
        <f>Table139[[#This Row],[Importe ]]*0.16</f>
        <v>0</v>
      </c>
      <c r="N190" s="191">
        <f>Table139[[#This Row],[Importe ]]+Table139[[#This Row],[IVA]]</f>
        <v>0</v>
      </c>
      <c r="O190" s="191"/>
      <c r="P190" s="191"/>
      <c r="Q190" s="37"/>
      <c r="R190" s="131"/>
      <c r="S190" s="131"/>
      <c r="T190" s="131"/>
      <c r="U190" s="37"/>
      <c r="V190" s="37"/>
    </row>
    <row r="191" spans="2:22" x14ac:dyDescent="0.2">
      <c r="B191" s="111"/>
      <c r="C191" s="37"/>
      <c r="D191" s="131"/>
      <c r="E191" s="131"/>
      <c r="F191" s="131"/>
      <c r="G191" s="37"/>
      <c r="H191" s="37"/>
      <c r="I191" s="37"/>
      <c r="J191" s="37"/>
      <c r="K191" s="37"/>
      <c r="L191" s="191"/>
      <c r="M191" s="191">
        <f>Table139[[#This Row],[Importe ]]*0.16</f>
        <v>0</v>
      </c>
      <c r="N191" s="191">
        <f>Table139[[#This Row],[Importe ]]+Table139[[#This Row],[IVA]]</f>
        <v>0</v>
      </c>
      <c r="O191" s="191"/>
      <c r="P191" s="191"/>
      <c r="Q191" s="131"/>
      <c r="R191" s="131"/>
      <c r="S191" s="131"/>
      <c r="T191" s="131"/>
      <c r="U191" s="131"/>
      <c r="V191" s="131"/>
    </row>
    <row r="192" spans="2:22" x14ac:dyDescent="0.2">
      <c r="B192" s="111"/>
      <c r="C192" s="37"/>
      <c r="D192" s="131"/>
      <c r="E192" s="131"/>
      <c r="F192" s="131"/>
      <c r="G192" s="37"/>
      <c r="H192" s="37"/>
      <c r="I192" s="37"/>
      <c r="J192" s="37"/>
      <c r="K192" s="37"/>
      <c r="L192" s="191"/>
      <c r="M192" s="191">
        <f>Table139[[#This Row],[Importe ]]*0.16</f>
        <v>0</v>
      </c>
      <c r="N192" s="191">
        <f>Table139[[#This Row],[Importe ]]+Table139[[#This Row],[IVA]]</f>
        <v>0</v>
      </c>
      <c r="O192" s="191"/>
      <c r="P192" s="191"/>
      <c r="Q192" s="131"/>
      <c r="R192" s="131"/>
      <c r="S192" s="131"/>
      <c r="T192" s="131"/>
      <c r="U192" s="131"/>
      <c r="V192" s="131"/>
    </row>
    <row r="193" spans="2:22" x14ac:dyDescent="0.2">
      <c r="B193" s="111"/>
      <c r="C193" s="37"/>
      <c r="D193" s="131"/>
      <c r="E193" s="131"/>
      <c r="F193" s="131"/>
      <c r="G193" s="37"/>
      <c r="H193" s="98"/>
      <c r="I193" s="37"/>
      <c r="J193" s="37"/>
      <c r="K193" s="37"/>
      <c r="L193" s="191"/>
      <c r="M193" s="191">
        <f>Table139[[#This Row],[Importe ]]*0.16</f>
        <v>0</v>
      </c>
      <c r="N193" s="191">
        <f>Table139[[#This Row],[Importe ]]+Table139[[#This Row],[IVA]]</f>
        <v>0</v>
      </c>
      <c r="O193" s="191"/>
      <c r="P193" s="191"/>
      <c r="Q193" s="131"/>
      <c r="R193" s="131"/>
      <c r="S193" s="131"/>
      <c r="T193" s="131"/>
      <c r="U193" s="131"/>
      <c r="V193" s="131"/>
    </row>
    <row r="194" spans="2:22" x14ac:dyDescent="0.2">
      <c r="B194" s="111"/>
      <c r="C194" s="37"/>
      <c r="D194" s="131"/>
      <c r="E194" s="131"/>
      <c r="F194" s="131"/>
      <c r="G194" s="37"/>
      <c r="H194" s="98"/>
      <c r="I194" s="37"/>
      <c r="J194" s="37"/>
      <c r="K194" s="37"/>
      <c r="L194" s="191"/>
      <c r="M194" s="191">
        <f>Table139[[#This Row],[Importe ]]*0.16</f>
        <v>0</v>
      </c>
      <c r="N194" s="191">
        <f>Table139[[#This Row],[Importe ]]+Table139[[#This Row],[IVA]]</f>
        <v>0</v>
      </c>
      <c r="O194" s="191"/>
      <c r="P194" s="191"/>
      <c r="Q194" s="131"/>
      <c r="R194" s="131"/>
      <c r="S194" s="131"/>
      <c r="T194" s="131"/>
      <c r="U194" s="131"/>
      <c r="V194" s="131"/>
    </row>
    <row r="195" spans="2:22" x14ac:dyDescent="0.2">
      <c r="B195" s="111"/>
      <c r="C195" s="37"/>
      <c r="D195" s="131"/>
      <c r="E195" s="131"/>
      <c r="F195" s="131"/>
      <c r="G195" s="37"/>
      <c r="H195" s="37"/>
      <c r="I195" s="37"/>
      <c r="J195" s="37"/>
      <c r="K195" s="37"/>
      <c r="L195" s="191"/>
      <c r="M195" s="191">
        <f>Table139[[#This Row],[Importe ]]*0.16</f>
        <v>0</v>
      </c>
      <c r="N195" s="191">
        <f>Table139[[#This Row],[Importe ]]+Table139[[#This Row],[IVA]]</f>
        <v>0</v>
      </c>
      <c r="O195" s="191"/>
      <c r="P195" s="191"/>
      <c r="Q195" s="131"/>
      <c r="R195" s="131"/>
      <c r="S195" s="131"/>
      <c r="T195" s="131"/>
      <c r="U195" s="131"/>
      <c r="V195" s="131"/>
    </row>
    <row r="196" spans="2:22" x14ac:dyDescent="0.2">
      <c r="B196" s="111"/>
      <c r="C196" s="37"/>
      <c r="D196" s="131"/>
      <c r="E196" s="131"/>
      <c r="F196" s="131"/>
      <c r="G196" s="37"/>
      <c r="H196" s="37"/>
      <c r="I196" s="37"/>
      <c r="J196" s="37"/>
      <c r="K196" s="37"/>
      <c r="L196" s="191"/>
      <c r="M196" s="191">
        <f>Table139[[#This Row],[Importe ]]*0.16</f>
        <v>0</v>
      </c>
      <c r="N196" s="191">
        <f>Table139[[#This Row],[Importe ]]+Table139[[#This Row],[IVA]]</f>
        <v>0</v>
      </c>
      <c r="O196" s="191"/>
      <c r="P196" s="191"/>
      <c r="Q196" s="131"/>
      <c r="R196" s="131"/>
      <c r="S196" s="131"/>
      <c r="T196" s="131"/>
      <c r="U196" s="131"/>
      <c r="V196" s="131"/>
    </row>
    <row r="197" spans="2:22" x14ac:dyDescent="0.2">
      <c r="B197" s="111"/>
      <c r="C197" s="37"/>
      <c r="D197" s="131"/>
      <c r="E197" s="131"/>
      <c r="F197" s="131"/>
      <c r="G197" s="37"/>
      <c r="H197" s="37"/>
      <c r="I197" s="37"/>
      <c r="J197" s="37"/>
      <c r="K197" s="37"/>
      <c r="L197" s="191"/>
      <c r="M197" s="191">
        <f>Table139[[#This Row],[Importe ]]*0.16</f>
        <v>0</v>
      </c>
      <c r="N197" s="191">
        <f>Table139[[#This Row],[Importe ]]+Table139[[#This Row],[IVA]]</f>
        <v>0</v>
      </c>
      <c r="O197" s="191"/>
      <c r="P197" s="191"/>
      <c r="Q197" s="37"/>
      <c r="R197" s="131"/>
      <c r="S197" s="131"/>
      <c r="T197" s="131"/>
      <c r="U197" s="37"/>
      <c r="V197" s="37"/>
    </row>
    <row r="198" spans="2:22" x14ac:dyDescent="0.2">
      <c r="B198" s="111"/>
      <c r="C198" s="98"/>
      <c r="D198" s="131"/>
      <c r="E198" s="131"/>
      <c r="F198" s="131"/>
      <c r="G198" s="37"/>
      <c r="H198" s="37"/>
      <c r="I198" s="37"/>
      <c r="J198" s="37"/>
      <c r="K198" s="37"/>
      <c r="L198" s="191"/>
      <c r="M198" s="191">
        <f>Table139[[#This Row],[Importe ]]*0.16</f>
        <v>0</v>
      </c>
      <c r="N198" s="191">
        <f>Table139[[#This Row],[Importe ]]+Table139[[#This Row],[IVA]]</f>
        <v>0</v>
      </c>
      <c r="O198" s="191"/>
      <c r="P198" s="191"/>
      <c r="Q198" s="37"/>
      <c r="R198" s="131"/>
      <c r="S198" s="131"/>
      <c r="T198" s="131"/>
      <c r="U198" s="37"/>
      <c r="V198" s="37"/>
    </row>
    <row r="199" spans="2:22" x14ac:dyDescent="0.2">
      <c r="B199" s="111"/>
      <c r="C199" s="192"/>
      <c r="D199" s="131"/>
      <c r="E199" s="131"/>
      <c r="F199" s="131"/>
      <c r="G199" s="37"/>
      <c r="H199" s="37"/>
      <c r="I199" s="37"/>
      <c r="J199" s="37"/>
      <c r="K199" s="37"/>
      <c r="L199" s="191"/>
      <c r="M199" s="191">
        <f>Table139[[#This Row],[Importe ]]*0.16</f>
        <v>0</v>
      </c>
      <c r="N199" s="191">
        <f>Table139[[#This Row],[Importe ]]+Table139[[#This Row],[IVA]]</f>
        <v>0</v>
      </c>
      <c r="O199" s="191"/>
      <c r="P199" s="191"/>
      <c r="Q199" s="37"/>
      <c r="R199" s="131"/>
      <c r="S199" s="131"/>
      <c r="T199" s="131"/>
      <c r="U199" s="37"/>
      <c r="V199" s="37"/>
    </row>
    <row r="200" spans="2:22" x14ac:dyDescent="0.2">
      <c r="B200" s="111"/>
      <c r="C200" s="98"/>
      <c r="D200" s="131"/>
      <c r="E200" s="131"/>
      <c r="F200" s="131"/>
      <c r="G200" s="37"/>
      <c r="H200" s="37"/>
      <c r="I200" s="37"/>
      <c r="J200" s="37"/>
      <c r="K200" s="37"/>
      <c r="L200" s="191"/>
      <c r="M200" s="191">
        <f>Table139[[#This Row],[Importe ]]*0.16</f>
        <v>0</v>
      </c>
      <c r="N200" s="191">
        <f>Table139[[#This Row],[Importe ]]+Table139[[#This Row],[IVA]]</f>
        <v>0</v>
      </c>
      <c r="O200" s="191"/>
      <c r="P200" s="191"/>
      <c r="Q200" s="37"/>
      <c r="R200" s="131"/>
      <c r="S200" s="131"/>
      <c r="T200" s="131"/>
      <c r="U200" s="37"/>
      <c r="V200" s="37"/>
    </row>
    <row r="201" spans="2:22" x14ac:dyDescent="0.2">
      <c r="B201" s="111"/>
      <c r="C201" s="98"/>
      <c r="D201" s="131"/>
      <c r="E201" s="131"/>
      <c r="F201" s="131"/>
      <c r="G201" s="37"/>
      <c r="H201" s="37"/>
      <c r="I201" s="37"/>
      <c r="J201" s="37"/>
      <c r="K201" s="37"/>
      <c r="L201" s="191"/>
      <c r="M201" s="191">
        <f>Table139[[#This Row],[Importe ]]*0.16</f>
        <v>0</v>
      </c>
      <c r="N201" s="191">
        <f>Table139[[#This Row],[Importe ]]+Table139[[#This Row],[IVA]]</f>
        <v>0</v>
      </c>
      <c r="O201" s="191"/>
      <c r="P201" s="191"/>
      <c r="Q201" s="37"/>
      <c r="R201" s="131"/>
      <c r="S201" s="131"/>
      <c r="T201" s="131"/>
      <c r="U201" s="37"/>
      <c r="V201" s="37"/>
    </row>
    <row r="202" spans="2:22" x14ac:dyDescent="0.2">
      <c r="B202" s="111"/>
      <c r="C202" s="98"/>
      <c r="D202" s="131"/>
      <c r="E202" s="131"/>
      <c r="F202" s="131"/>
      <c r="G202" s="37"/>
      <c r="H202" s="37"/>
      <c r="I202" s="37"/>
      <c r="J202" s="37"/>
      <c r="K202" s="37"/>
      <c r="L202" s="191"/>
      <c r="M202" s="191">
        <f>Table139[[#This Row],[Importe ]]*0.16</f>
        <v>0</v>
      </c>
      <c r="N202" s="191">
        <f>Table139[[#This Row],[Importe ]]+Table139[[#This Row],[IVA]]</f>
        <v>0</v>
      </c>
      <c r="O202" s="191"/>
      <c r="P202" s="191"/>
      <c r="Q202" s="37"/>
      <c r="R202" s="131"/>
      <c r="S202" s="131"/>
      <c r="T202" s="131"/>
      <c r="U202" s="37"/>
      <c r="V202" s="37"/>
    </row>
    <row r="203" spans="2:22" x14ac:dyDescent="0.2">
      <c r="B203" s="111"/>
      <c r="C203" s="98"/>
      <c r="D203" s="131"/>
      <c r="E203" s="131"/>
      <c r="F203" s="131"/>
      <c r="G203" s="37"/>
      <c r="H203" s="37"/>
      <c r="I203" s="37"/>
      <c r="J203" s="37"/>
      <c r="K203" s="37"/>
      <c r="L203" s="191"/>
      <c r="M203" s="191">
        <f>Table139[[#This Row],[Importe ]]*0.16</f>
        <v>0</v>
      </c>
      <c r="N203" s="191">
        <f>Table139[[#This Row],[Importe ]]+Table139[[#This Row],[IVA]]</f>
        <v>0</v>
      </c>
      <c r="O203" s="191"/>
      <c r="P203" s="191"/>
      <c r="Q203" s="37"/>
      <c r="R203" s="131"/>
      <c r="S203" s="131"/>
      <c r="T203" s="131"/>
      <c r="U203" s="37"/>
      <c r="V203" s="37"/>
    </row>
    <row r="204" spans="2:22" x14ac:dyDescent="0.2">
      <c r="B204" s="111"/>
      <c r="C204" s="98"/>
      <c r="D204" s="131"/>
      <c r="E204" s="131"/>
      <c r="F204" s="131"/>
      <c r="G204" s="37"/>
      <c r="H204" s="37"/>
      <c r="I204" s="37"/>
      <c r="J204" s="37"/>
      <c r="K204" s="37"/>
      <c r="L204" s="191"/>
      <c r="M204" s="191">
        <f>Table139[[#This Row],[Importe ]]*0.16</f>
        <v>0</v>
      </c>
      <c r="N204" s="191">
        <f>Table139[[#This Row],[Importe ]]+Table139[[#This Row],[IVA]]</f>
        <v>0</v>
      </c>
      <c r="O204" s="191"/>
      <c r="P204" s="191"/>
      <c r="Q204" s="37"/>
      <c r="R204" s="131"/>
      <c r="S204" s="131"/>
      <c r="T204" s="131"/>
      <c r="U204" s="37"/>
      <c r="V204" s="37"/>
    </row>
    <row r="205" spans="2:22" x14ac:dyDescent="0.2">
      <c r="B205" s="111"/>
      <c r="C205" s="98"/>
      <c r="D205" s="131"/>
      <c r="E205" s="131"/>
      <c r="F205" s="131"/>
      <c r="G205" s="37"/>
      <c r="H205" s="37"/>
      <c r="I205" s="37"/>
      <c r="J205" s="37"/>
      <c r="K205" s="37"/>
      <c r="L205" s="191"/>
      <c r="M205" s="191">
        <f>Table139[[#This Row],[Importe ]]*0.16</f>
        <v>0</v>
      </c>
      <c r="N205" s="191">
        <f>Table139[[#This Row],[Importe ]]+Table139[[#This Row],[IVA]]</f>
        <v>0</v>
      </c>
      <c r="O205" s="191"/>
      <c r="P205" s="191"/>
      <c r="Q205" s="37"/>
      <c r="R205" s="131"/>
      <c r="S205" s="131"/>
      <c r="T205" s="131"/>
      <c r="U205" s="37"/>
      <c r="V205" s="37"/>
    </row>
    <row r="206" spans="2:22" x14ac:dyDescent="0.2">
      <c r="B206" s="111"/>
      <c r="C206" s="98"/>
      <c r="D206" s="131"/>
      <c r="E206" s="131"/>
      <c r="F206" s="131"/>
      <c r="G206" s="37"/>
      <c r="H206" s="37"/>
      <c r="I206" s="37"/>
      <c r="J206" s="37"/>
      <c r="K206" s="37"/>
      <c r="L206" s="191"/>
      <c r="M206" s="191">
        <f>Table139[[#This Row],[Importe ]]*0.16</f>
        <v>0</v>
      </c>
      <c r="N206" s="191">
        <f>Table139[[#This Row],[Importe ]]+Table139[[#This Row],[IVA]]</f>
        <v>0</v>
      </c>
      <c r="O206" s="191"/>
      <c r="P206" s="191"/>
      <c r="Q206" s="37"/>
      <c r="R206" s="131"/>
      <c r="S206" s="131"/>
      <c r="T206" s="131"/>
      <c r="U206" s="37"/>
      <c r="V206" s="37"/>
    </row>
    <row r="207" spans="2:22" x14ac:dyDescent="0.2">
      <c r="B207" s="193"/>
      <c r="C207" s="194"/>
      <c r="D207" s="193"/>
      <c r="E207" s="193"/>
      <c r="F207" s="193"/>
      <c r="G207" s="194"/>
      <c r="H207" s="194"/>
      <c r="I207" s="194"/>
      <c r="J207" s="194"/>
      <c r="K207" s="194"/>
      <c r="L207" s="195">
        <f>SUBTOTAL(109,Table139[[Importe ]])</f>
        <v>0</v>
      </c>
      <c r="M207" s="195">
        <f>SUBTOTAL(109,Table139[IVA])</f>
        <v>0</v>
      </c>
      <c r="N207" s="195">
        <f>SUBTOTAL(109,Table139[Total])</f>
        <v>0</v>
      </c>
      <c r="O207" s="194"/>
      <c r="P207" s="194"/>
      <c r="Q207" s="194"/>
      <c r="R207" s="194"/>
      <c r="S207" s="194"/>
      <c r="T207" s="194"/>
      <c r="U207" s="194"/>
      <c r="V207" s="194"/>
    </row>
    <row r="209" spans="2:22" ht="17" thickBot="1" x14ac:dyDescent="0.25"/>
    <row r="210" spans="2:22" x14ac:dyDescent="0.2">
      <c r="B210" s="228"/>
      <c r="C210" s="229"/>
      <c r="D210" s="229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30"/>
    </row>
    <row r="211" spans="2:22" ht="17" thickBot="1" x14ac:dyDescent="0.25">
      <c r="B211" s="231" t="s">
        <v>127</v>
      </c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3"/>
    </row>
    <row r="212" spans="2:22" ht="37" thickBot="1" x14ac:dyDescent="0.25">
      <c r="B212" s="188" t="s">
        <v>100</v>
      </c>
      <c r="C212" s="189" t="s">
        <v>101</v>
      </c>
      <c r="D212" s="190" t="s">
        <v>102</v>
      </c>
      <c r="E212" s="190" t="s">
        <v>103</v>
      </c>
      <c r="F212" s="190" t="s">
        <v>104</v>
      </c>
      <c r="G212" s="190" t="s">
        <v>105</v>
      </c>
      <c r="H212" s="190" t="s">
        <v>106</v>
      </c>
      <c r="I212" s="190" t="s">
        <v>107</v>
      </c>
      <c r="J212" s="190" t="s">
        <v>108</v>
      </c>
      <c r="K212" s="190" t="s">
        <v>109</v>
      </c>
      <c r="L212" s="190" t="s">
        <v>118</v>
      </c>
      <c r="M212" s="190" t="s">
        <v>110</v>
      </c>
      <c r="N212" s="190" t="s">
        <v>97</v>
      </c>
      <c r="O212" s="190" t="s">
        <v>111</v>
      </c>
      <c r="P212" s="190" t="s">
        <v>48</v>
      </c>
      <c r="Q212" s="190" t="s">
        <v>112</v>
      </c>
      <c r="R212" s="190" t="s">
        <v>113</v>
      </c>
      <c r="S212" s="190" t="s">
        <v>114</v>
      </c>
      <c r="T212" s="190" t="s">
        <v>115</v>
      </c>
      <c r="U212" s="190" t="s">
        <v>116</v>
      </c>
      <c r="V212" s="190" t="s">
        <v>117</v>
      </c>
    </row>
    <row r="213" spans="2:22" x14ac:dyDescent="0.2">
      <c r="B213" s="111"/>
      <c r="C213" s="37"/>
      <c r="D213" s="131"/>
      <c r="E213" s="131"/>
      <c r="F213" s="131"/>
      <c r="G213" s="37"/>
      <c r="H213" s="37"/>
      <c r="I213" s="37"/>
      <c r="J213" s="37"/>
      <c r="K213" s="37"/>
      <c r="L213" s="191"/>
      <c r="M213" s="191">
        <f>Table1310[[#This Row],[Importe ]]*0.16</f>
        <v>0</v>
      </c>
      <c r="N213" s="191">
        <f>Table1310[[#This Row],[Importe ]]+Table1310[[#This Row],[IVA]]</f>
        <v>0</v>
      </c>
      <c r="O213" s="191"/>
      <c r="P213" s="191"/>
      <c r="Q213" s="131"/>
      <c r="R213" s="131"/>
      <c r="S213" s="131"/>
      <c r="T213" s="131"/>
      <c r="U213" s="131"/>
      <c r="V213" s="131"/>
    </row>
    <row r="214" spans="2:22" x14ac:dyDescent="0.2">
      <c r="B214" s="111"/>
      <c r="C214" s="37"/>
      <c r="D214" s="131"/>
      <c r="E214" s="131"/>
      <c r="F214" s="131"/>
      <c r="G214" s="37"/>
      <c r="H214" s="37"/>
      <c r="I214" s="37"/>
      <c r="J214" s="37"/>
      <c r="K214" s="37"/>
      <c r="L214" s="191"/>
      <c r="M214" s="191">
        <f>Table1310[[#This Row],[Importe ]]*0.16</f>
        <v>0</v>
      </c>
      <c r="N214" s="191">
        <f>Table1310[[#This Row],[Importe ]]+Table1310[[#This Row],[IVA]]</f>
        <v>0</v>
      </c>
      <c r="O214" s="191"/>
      <c r="P214" s="191"/>
      <c r="Q214" s="131"/>
      <c r="R214" s="131"/>
      <c r="S214" s="131"/>
      <c r="T214" s="131"/>
      <c r="U214" s="131"/>
      <c r="V214" s="131"/>
    </row>
    <row r="215" spans="2:22" x14ac:dyDescent="0.2">
      <c r="B215" s="111"/>
      <c r="C215" s="37"/>
      <c r="D215" s="131"/>
      <c r="E215" s="131"/>
      <c r="F215" s="131"/>
      <c r="G215" s="37"/>
      <c r="H215" s="37"/>
      <c r="I215" s="37"/>
      <c r="J215" s="37"/>
      <c r="K215" s="37"/>
      <c r="L215" s="191"/>
      <c r="M215" s="191">
        <f>Table1310[[#This Row],[Importe ]]*0.16</f>
        <v>0</v>
      </c>
      <c r="N215" s="191">
        <f>Table1310[[#This Row],[Importe ]]+Table1310[[#This Row],[IVA]]</f>
        <v>0</v>
      </c>
      <c r="O215" s="191"/>
      <c r="P215" s="191"/>
      <c r="Q215" s="37"/>
      <c r="R215" s="131"/>
      <c r="S215" s="131"/>
      <c r="T215" s="131"/>
      <c r="U215" s="37"/>
      <c r="V215" s="37"/>
    </row>
    <row r="216" spans="2:22" x14ac:dyDescent="0.2">
      <c r="B216" s="111"/>
      <c r="C216" s="98"/>
      <c r="D216" s="131"/>
      <c r="E216" s="131"/>
      <c r="F216" s="131"/>
      <c r="G216" s="37"/>
      <c r="H216" s="37"/>
      <c r="I216" s="37"/>
      <c r="J216" s="37"/>
      <c r="K216" s="37"/>
      <c r="L216" s="191"/>
      <c r="M216" s="191">
        <f>Table1310[[#This Row],[Importe ]]*0.16</f>
        <v>0</v>
      </c>
      <c r="N216" s="191">
        <f>Table1310[[#This Row],[Importe ]]+Table1310[[#This Row],[IVA]]</f>
        <v>0</v>
      </c>
      <c r="O216" s="191"/>
      <c r="P216" s="191"/>
      <c r="Q216" s="37"/>
      <c r="R216" s="131"/>
      <c r="S216" s="131"/>
      <c r="T216" s="131"/>
      <c r="U216" s="37"/>
      <c r="V216" s="37"/>
    </row>
    <row r="217" spans="2:22" x14ac:dyDescent="0.2">
      <c r="B217" s="111"/>
      <c r="C217" s="37"/>
      <c r="D217" s="131"/>
      <c r="E217" s="131"/>
      <c r="F217" s="131"/>
      <c r="G217" s="37"/>
      <c r="H217" s="37"/>
      <c r="I217" s="37"/>
      <c r="J217" s="37"/>
      <c r="K217" s="37"/>
      <c r="L217" s="191"/>
      <c r="M217" s="191">
        <f>Table1310[[#This Row],[Importe ]]*0.16</f>
        <v>0</v>
      </c>
      <c r="N217" s="191">
        <f>Table1310[[#This Row],[Importe ]]+Table1310[[#This Row],[IVA]]</f>
        <v>0</v>
      </c>
      <c r="O217" s="191"/>
      <c r="P217" s="191"/>
      <c r="Q217" s="131"/>
      <c r="R217" s="131"/>
      <c r="S217" s="131"/>
      <c r="T217" s="131"/>
      <c r="U217" s="131"/>
      <c r="V217" s="131"/>
    </row>
    <row r="218" spans="2:22" x14ac:dyDescent="0.2">
      <c r="B218" s="111"/>
      <c r="C218" s="37"/>
      <c r="D218" s="131"/>
      <c r="E218" s="131"/>
      <c r="F218" s="131"/>
      <c r="G218" s="37"/>
      <c r="H218" s="37"/>
      <c r="I218" s="37"/>
      <c r="J218" s="37"/>
      <c r="K218" s="37"/>
      <c r="L218" s="191"/>
      <c r="M218" s="191">
        <f>Table1310[[#This Row],[Importe ]]*0.16</f>
        <v>0</v>
      </c>
      <c r="N218" s="191">
        <f>Table1310[[#This Row],[Importe ]]+Table1310[[#This Row],[IVA]]</f>
        <v>0</v>
      </c>
      <c r="O218" s="191"/>
      <c r="P218" s="191"/>
      <c r="Q218" s="131"/>
      <c r="R218" s="131"/>
      <c r="S218" s="131"/>
      <c r="T218" s="131"/>
      <c r="U218" s="131"/>
      <c r="V218" s="131"/>
    </row>
    <row r="219" spans="2:22" x14ac:dyDescent="0.2">
      <c r="B219" s="111"/>
      <c r="C219" s="37"/>
      <c r="D219" s="131"/>
      <c r="E219" s="131"/>
      <c r="F219" s="131"/>
      <c r="G219" s="37"/>
      <c r="H219" s="98"/>
      <c r="I219" s="37"/>
      <c r="J219" s="37"/>
      <c r="K219" s="37"/>
      <c r="L219" s="191"/>
      <c r="M219" s="191">
        <f>Table1310[[#This Row],[Importe ]]*0.16</f>
        <v>0</v>
      </c>
      <c r="N219" s="191">
        <f>Table1310[[#This Row],[Importe ]]+Table1310[[#This Row],[IVA]]</f>
        <v>0</v>
      </c>
      <c r="O219" s="191"/>
      <c r="P219" s="191"/>
      <c r="Q219" s="131"/>
      <c r="R219" s="131"/>
      <c r="S219" s="131"/>
      <c r="T219" s="131"/>
      <c r="U219" s="131"/>
      <c r="V219" s="131"/>
    </row>
    <row r="220" spans="2:22" x14ac:dyDescent="0.2">
      <c r="B220" s="111"/>
      <c r="C220" s="37"/>
      <c r="D220" s="131"/>
      <c r="E220" s="131"/>
      <c r="F220" s="131"/>
      <c r="G220" s="37"/>
      <c r="H220" s="98"/>
      <c r="I220" s="37"/>
      <c r="J220" s="37"/>
      <c r="K220" s="37"/>
      <c r="L220" s="191"/>
      <c r="M220" s="191">
        <f>Table1310[[#This Row],[Importe ]]*0.16</f>
        <v>0</v>
      </c>
      <c r="N220" s="191">
        <f>Table1310[[#This Row],[Importe ]]+Table1310[[#This Row],[IVA]]</f>
        <v>0</v>
      </c>
      <c r="O220" s="191"/>
      <c r="P220" s="191"/>
      <c r="Q220" s="131"/>
      <c r="R220" s="131"/>
      <c r="S220" s="131"/>
      <c r="T220" s="131"/>
      <c r="U220" s="131"/>
      <c r="V220" s="131"/>
    </row>
    <row r="221" spans="2:22" x14ac:dyDescent="0.2">
      <c r="B221" s="111"/>
      <c r="C221" s="37"/>
      <c r="D221" s="131"/>
      <c r="E221" s="131"/>
      <c r="F221" s="131"/>
      <c r="G221" s="37"/>
      <c r="H221" s="37"/>
      <c r="I221" s="37"/>
      <c r="J221" s="37"/>
      <c r="K221" s="37"/>
      <c r="L221" s="191"/>
      <c r="M221" s="191">
        <f>Table1310[[#This Row],[Importe ]]*0.16</f>
        <v>0</v>
      </c>
      <c r="N221" s="191">
        <f>Table1310[[#This Row],[Importe ]]+Table1310[[#This Row],[IVA]]</f>
        <v>0</v>
      </c>
      <c r="O221" s="191"/>
      <c r="P221" s="191"/>
      <c r="Q221" s="131"/>
      <c r="R221" s="131"/>
      <c r="S221" s="131"/>
      <c r="T221" s="131"/>
      <c r="U221" s="131"/>
      <c r="V221" s="131"/>
    </row>
    <row r="222" spans="2:22" x14ac:dyDescent="0.2">
      <c r="B222" s="111"/>
      <c r="C222" s="37"/>
      <c r="D222" s="131"/>
      <c r="E222" s="131"/>
      <c r="F222" s="131"/>
      <c r="G222" s="37"/>
      <c r="H222" s="37"/>
      <c r="I222" s="37"/>
      <c r="J222" s="37"/>
      <c r="K222" s="37"/>
      <c r="L222" s="191"/>
      <c r="M222" s="191">
        <f>Table1310[[#This Row],[Importe ]]*0.16</f>
        <v>0</v>
      </c>
      <c r="N222" s="191">
        <f>Table1310[[#This Row],[Importe ]]+Table1310[[#This Row],[IVA]]</f>
        <v>0</v>
      </c>
      <c r="O222" s="191"/>
      <c r="P222" s="191"/>
      <c r="Q222" s="131"/>
      <c r="R222" s="131"/>
      <c r="S222" s="131"/>
      <c r="T222" s="131"/>
      <c r="U222" s="131"/>
      <c r="V222" s="131"/>
    </row>
    <row r="223" spans="2:22" x14ac:dyDescent="0.2">
      <c r="B223" s="111"/>
      <c r="C223" s="37"/>
      <c r="D223" s="131"/>
      <c r="E223" s="131"/>
      <c r="F223" s="131"/>
      <c r="G223" s="37"/>
      <c r="H223" s="37"/>
      <c r="I223" s="37"/>
      <c r="J223" s="37"/>
      <c r="K223" s="37"/>
      <c r="L223" s="191"/>
      <c r="M223" s="191">
        <f>Table1310[[#This Row],[Importe ]]*0.16</f>
        <v>0</v>
      </c>
      <c r="N223" s="191">
        <f>Table1310[[#This Row],[Importe ]]+Table1310[[#This Row],[IVA]]</f>
        <v>0</v>
      </c>
      <c r="O223" s="191"/>
      <c r="P223" s="191"/>
      <c r="Q223" s="37"/>
      <c r="R223" s="131"/>
      <c r="S223" s="131"/>
      <c r="T223" s="131"/>
      <c r="U223" s="37"/>
      <c r="V223" s="37"/>
    </row>
    <row r="224" spans="2:22" x14ac:dyDescent="0.2">
      <c r="B224" s="111"/>
      <c r="C224" s="98"/>
      <c r="D224" s="131"/>
      <c r="E224" s="131"/>
      <c r="F224" s="131"/>
      <c r="G224" s="37"/>
      <c r="H224" s="37"/>
      <c r="I224" s="37"/>
      <c r="J224" s="37"/>
      <c r="K224" s="37"/>
      <c r="L224" s="191"/>
      <c r="M224" s="191">
        <f>Table1310[[#This Row],[Importe ]]*0.16</f>
        <v>0</v>
      </c>
      <c r="N224" s="191">
        <f>Table1310[[#This Row],[Importe ]]+Table1310[[#This Row],[IVA]]</f>
        <v>0</v>
      </c>
      <c r="O224" s="191"/>
      <c r="P224" s="191"/>
      <c r="Q224" s="37"/>
      <c r="R224" s="131"/>
      <c r="S224" s="131"/>
      <c r="T224" s="131"/>
      <c r="U224" s="37"/>
      <c r="V224" s="37"/>
    </row>
    <row r="225" spans="2:22" x14ac:dyDescent="0.2">
      <c r="B225" s="111"/>
      <c r="C225" s="192"/>
      <c r="D225" s="131"/>
      <c r="E225" s="131"/>
      <c r="F225" s="131"/>
      <c r="G225" s="37"/>
      <c r="H225" s="37"/>
      <c r="I225" s="37"/>
      <c r="J225" s="37"/>
      <c r="K225" s="37"/>
      <c r="L225" s="191"/>
      <c r="M225" s="191">
        <f>Table1310[[#This Row],[Importe ]]*0.16</f>
        <v>0</v>
      </c>
      <c r="N225" s="191">
        <f>Table1310[[#This Row],[Importe ]]+Table1310[[#This Row],[IVA]]</f>
        <v>0</v>
      </c>
      <c r="O225" s="191"/>
      <c r="P225" s="191"/>
      <c r="Q225" s="37"/>
      <c r="R225" s="131"/>
      <c r="S225" s="131"/>
      <c r="T225" s="131"/>
      <c r="U225" s="37"/>
      <c r="V225" s="37"/>
    </row>
    <row r="226" spans="2:22" x14ac:dyDescent="0.2">
      <c r="B226" s="111"/>
      <c r="C226" s="98"/>
      <c r="D226" s="131"/>
      <c r="E226" s="131"/>
      <c r="F226" s="131"/>
      <c r="G226" s="37"/>
      <c r="H226" s="37"/>
      <c r="I226" s="37"/>
      <c r="J226" s="37"/>
      <c r="K226" s="37"/>
      <c r="L226" s="191"/>
      <c r="M226" s="191">
        <f>Table1310[[#This Row],[Importe ]]*0.16</f>
        <v>0</v>
      </c>
      <c r="N226" s="191">
        <f>Table1310[[#This Row],[Importe ]]+Table1310[[#This Row],[IVA]]</f>
        <v>0</v>
      </c>
      <c r="O226" s="191"/>
      <c r="P226" s="191"/>
      <c r="Q226" s="37"/>
      <c r="R226" s="131"/>
      <c r="S226" s="131"/>
      <c r="T226" s="131"/>
      <c r="U226" s="37"/>
      <c r="V226" s="37"/>
    </row>
    <row r="227" spans="2:22" x14ac:dyDescent="0.2">
      <c r="B227" s="111"/>
      <c r="C227" s="98"/>
      <c r="D227" s="131"/>
      <c r="E227" s="131"/>
      <c r="F227" s="131"/>
      <c r="G227" s="37"/>
      <c r="H227" s="37"/>
      <c r="I227" s="37"/>
      <c r="J227" s="37"/>
      <c r="K227" s="37"/>
      <c r="L227" s="191"/>
      <c r="M227" s="191">
        <f>Table1310[[#This Row],[Importe ]]*0.16</f>
        <v>0</v>
      </c>
      <c r="N227" s="191">
        <f>Table1310[[#This Row],[Importe ]]+Table1310[[#This Row],[IVA]]</f>
        <v>0</v>
      </c>
      <c r="O227" s="191"/>
      <c r="P227" s="191"/>
      <c r="Q227" s="37"/>
      <c r="R227" s="131"/>
      <c r="S227" s="131"/>
      <c r="T227" s="131"/>
      <c r="U227" s="37"/>
      <c r="V227" s="37"/>
    </row>
    <row r="228" spans="2:22" x14ac:dyDescent="0.2">
      <c r="B228" s="111"/>
      <c r="C228" s="98"/>
      <c r="D228" s="131"/>
      <c r="E228" s="131"/>
      <c r="F228" s="131"/>
      <c r="G228" s="37"/>
      <c r="H228" s="37"/>
      <c r="I228" s="37"/>
      <c r="J228" s="37"/>
      <c r="K228" s="37"/>
      <c r="L228" s="191"/>
      <c r="M228" s="191">
        <f>Table1310[[#This Row],[Importe ]]*0.16</f>
        <v>0</v>
      </c>
      <c r="N228" s="191">
        <f>Table1310[[#This Row],[Importe ]]+Table1310[[#This Row],[IVA]]</f>
        <v>0</v>
      </c>
      <c r="O228" s="191"/>
      <c r="P228" s="191"/>
      <c r="Q228" s="37"/>
      <c r="R228" s="131"/>
      <c r="S228" s="131"/>
      <c r="T228" s="131"/>
      <c r="U228" s="37"/>
      <c r="V228" s="37"/>
    </row>
    <row r="229" spans="2:22" x14ac:dyDescent="0.2">
      <c r="B229" s="111"/>
      <c r="C229" s="98"/>
      <c r="D229" s="131"/>
      <c r="E229" s="131"/>
      <c r="F229" s="131"/>
      <c r="G229" s="37"/>
      <c r="H229" s="37"/>
      <c r="I229" s="37"/>
      <c r="J229" s="37"/>
      <c r="K229" s="37"/>
      <c r="L229" s="191"/>
      <c r="M229" s="191">
        <f>Table1310[[#This Row],[Importe ]]*0.16</f>
        <v>0</v>
      </c>
      <c r="N229" s="191">
        <f>Table1310[[#This Row],[Importe ]]+Table1310[[#This Row],[IVA]]</f>
        <v>0</v>
      </c>
      <c r="O229" s="191"/>
      <c r="P229" s="191"/>
      <c r="Q229" s="37"/>
      <c r="R229" s="131"/>
      <c r="S229" s="131"/>
      <c r="T229" s="131"/>
      <c r="U229" s="37"/>
      <c r="V229" s="37"/>
    </row>
    <row r="230" spans="2:22" x14ac:dyDescent="0.2">
      <c r="B230" s="111"/>
      <c r="C230" s="98"/>
      <c r="D230" s="131"/>
      <c r="E230" s="131"/>
      <c r="F230" s="131"/>
      <c r="G230" s="37"/>
      <c r="H230" s="37"/>
      <c r="I230" s="37"/>
      <c r="J230" s="37"/>
      <c r="K230" s="37"/>
      <c r="L230" s="191"/>
      <c r="M230" s="191">
        <f>Table1310[[#This Row],[Importe ]]*0.16</f>
        <v>0</v>
      </c>
      <c r="N230" s="191">
        <f>Table1310[[#This Row],[Importe ]]+Table1310[[#This Row],[IVA]]</f>
        <v>0</v>
      </c>
      <c r="O230" s="191"/>
      <c r="P230" s="191"/>
      <c r="Q230" s="37"/>
      <c r="R230" s="131"/>
      <c r="S230" s="131"/>
      <c r="T230" s="131"/>
      <c r="U230" s="37"/>
      <c r="V230" s="37"/>
    </row>
    <row r="231" spans="2:22" x14ac:dyDescent="0.2">
      <c r="B231" s="111"/>
      <c r="C231" s="98"/>
      <c r="D231" s="131"/>
      <c r="E231" s="131"/>
      <c r="F231" s="131"/>
      <c r="G231" s="37"/>
      <c r="H231" s="37"/>
      <c r="I231" s="37"/>
      <c r="J231" s="37"/>
      <c r="K231" s="37"/>
      <c r="L231" s="191"/>
      <c r="M231" s="191">
        <f>Table1310[[#This Row],[Importe ]]*0.16</f>
        <v>0</v>
      </c>
      <c r="N231" s="191">
        <f>Table1310[[#This Row],[Importe ]]+Table1310[[#This Row],[IVA]]</f>
        <v>0</v>
      </c>
      <c r="O231" s="191"/>
      <c r="P231" s="191"/>
      <c r="Q231" s="37"/>
      <c r="R231" s="131"/>
      <c r="S231" s="131"/>
      <c r="T231" s="131"/>
      <c r="U231" s="37"/>
      <c r="V231" s="37"/>
    </row>
    <row r="232" spans="2:22" x14ac:dyDescent="0.2">
      <c r="B232" s="111"/>
      <c r="C232" s="98"/>
      <c r="D232" s="131"/>
      <c r="E232" s="131"/>
      <c r="F232" s="131"/>
      <c r="G232" s="37"/>
      <c r="H232" s="37"/>
      <c r="I232" s="37"/>
      <c r="J232" s="37"/>
      <c r="K232" s="37"/>
      <c r="L232" s="191"/>
      <c r="M232" s="191">
        <f>Table1310[[#This Row],[Importe ]]*0.16</f>
        <v>0</v>
      </c>
      <c r="N232" s="191">
        <f>Table1310[[#This Row],[Importe ]]+Table1310[[#This Row],[IVA]]</f>
        <v>0</v>
      </c>
      <c r="O232" s="191"/>
      <c r="P232" s="191"/>
      <c r="Q232" s="37"/>
      <c r="R232" s="131"/>
      <c r="S232" s="131"/>
      <c r="T232" s="131"/>
      <c r="U232" s="37"/>
      <c r="V232" s="37"/>
    </row>
    <row r="233" spans="2:22" x14ac:dyDescent="0.2">
      <c r="B233" s="193"/>
      <c r="C233" s="194"/>
      <c r="D233" s="193"/>
      <c r="E233" s="193"/>
      <c r="F233" s="193"/>
      <c r="G233" s="194"/>
      <c r="H233" s="194"/>
      <c r="I233" s="194"/>
      <c r="J233" s="194"/>
      <c r="K233" s="194"/>
      <c r="L233" s="195">
        <f>SUBTOTAL(109,Table1310[[Importe ]])</f>
        <v>0</v>
      </c>
      <c r="M233" s="195">
        <f>SUBTOTAL(109,Table1310[IVA])</f>
        <v>0</v>
      </c>
      <c r="N233" s="195">
        <f>SUBTOTAL(109,Table1310[Total])</f>
        <v>0</v>
      </c>
      <c r="O233" s="194"/>
      <c r="P233" s="194"/>
      <c r="Q233" s="194"/>
      <c r="R233" s="194"/>
      <c r="S233" s="194"/>
      <c r="T233" s="194"/>
      <c r="U233" s="194"/>
      <c r="V233" s="194"/>
    </row>
    <row r="235" spans="2:22" ht="17" thickBot="1" x14ac:dyDescent="0.25"/>
    <row r="236" spans="2:22" x14ac:dyDescent="0.2">
      <c r="B236" s="228"/>
      <c r="C236" s="229"/>
      <c r="D236" s="229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30"/>
    </row>
    <row r="237" spans="2:22" ht="17" thickBot="1" x14ac:dyDescent="0.25">
      <c r="B237" s="231" t="s">
        <v>128</v>
      </c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3"/>
    </row>
    <row r="238" spans="2:22" ht="37" thickBot="1" x14ac:dyDescent="0.25">
      <c r="B238" s="188" t="s">
        <v>100</v>
      </c>
      <c r="C238" s="189" t="s">
        <v>101</v>
      </c>
      <c r="D238" s="190" t="s">
        <v>102</v>
      </c>
      <c r="E238" s="190" t="s">
        <v>103</v>
      </c>
      <c r="F238" s="190" t="s">
        <v>104</v>
      </c>
      <c r="G238" s="190" t="s">
        <v>105</v>
      </c>
      <c r="H238" s="190" t="s">
        <v>106</v>
      </c>
      <c r="I238" s="190" t="s">
        <v>107</v>
      </c>
      <c r="J238" s="190" t="s">
        <v>108</v>
      </c>
      <c r="K238" s="190" t="s">
        <v>109</v>
      </c>
      <c r="L238" s="190" t="s">
        <v>118</v>
      </c>
      <c r="M238" s="190" t="s">
        <v>110</v>
      </c>
      <c r="N238" s="190" t="s">
        <v>97</v>
      </c>
      <c r="O238" s="190" t="s">
        <v>111</v>
      </c>
      <c r="P238" s="190" t="s">
        <v>48</v>
      </c>
      <c r="Q238" s="190" t="s">
        <v>112</v>
      </c>
      <c r="R238" s="190" t="s">
        <v>113</v>
      </c>
      <c r="S238" s="190" t="s">
        <v>114</v>
      </c>
      <c r="T238" s="190" t="s">
        <v>115</v>
      </c>
      <c r="U238" s="190" t="s">
        <v>116</v>
      </c>
      <c r="V238" s="190" t="s">
        <v>117</v>
      </c>
    </row>
    <row r="239" spans="2:22" x14ac:dyDescent="0.2">
      <c r="B239" s="111"/>
      <c r="C239" s="37"/>
      <c r="D239" s="131"/>
      <c r="E239" s="131"/>
      <c r="F239" s="131"/>
      <c r="G239" s="37"/>
      <c r="H239" s="37"/>
      <c r="I239" s="37"/>
      <c r="J239" s="37"/>
      <c r="K239" s="37"/>
      <c r="L239" s="191"/>
      <c r="M239" s="191">
        <f>Table1311[[#This Row],[Importe ]]*0.16</f>
        <v>0</v>
      </c>
      <c r="N239" s="191">
        <f>Table1311[[#This Row],[Importe ]]+Table1311[[#This Row],[IVA]]</f>
        <v>0</v>
      </c>
      <c r="O239" s="191"/>
      <c r="P239" s="191"/>
      <c r="Q239" s="131"/>
      <c r="R239" s="131"/>
      <c r="S239" s="131"/>
      <c r="T239" s="131"/>
      <c r="U239" s="131"/>
      <c r="V239" s="131"/>
    </row>
    <row r="240" spans="2:22" x14ac:dyDescent="0.2">
      <c r="B240" s="111"/>
      <c r="C240" s="37"/>
      <c r="D240" s="131"/>
      <c r="E240" s="131"/>
      <c r="F240" s="131"/>
      <c r="G240" s="37"/>
      <c r="H240" s="37"/>
      <c r="I240" s="37"/>
      <c r="J240" s="37"/>
      <c r="K240" s="37"/>
      <c r="L240" s="191"/>
      <c r="M240" s="191">
        <f>Table1311[[#This Row],[Importe ]]*0.16</f>
        <v>0</v>
      </c>
      <c r="N240" s="191">
        <f>Table1311[[#This Row],[Importe ]]+Table1311[[#This Row],[IVA]]</f>
        <v>0</v>
      </c>
      <c r="O240" s="191"/>
      <c r="P240" s="191"/>
      <c r="Q240" s="131"/>
      <c r="R240" s="131"/>
      <c r="S240" s="131"/>
      <c r="T240" s="131"/>
      <c r="U240" s="131"/>
      <c r="V240" s="131"/>
    </row>
    <row r="241" spans="2:22" x14ac:dyDescent="0.2">
      <c r="B241" s="111"/>
      <c r="C241" s="37"/>
      <c r="D241" s="131"/>
      <c r="E241" s="131"/>
      <c r="F241" s="131"/>
      <c r="G241" s="37"/>
      <c r="H241" s="37"/>
      <c r="I241" s="37"/>
      <c r="J241" s="37"/>
      <c r="K241" s="37"/>
      <c r="L241" s="191"/>
      <c r="M241" s="191">
        <f>Table1311[[#This Row],[Importe ]]*0.16</f>
        <v>0</v>
      </c>
      <c r="N241" s="191">
        <f>Table1311[[#This Row],[Importe ]]+Table1311[[#This Row],[IVA]]</f>
        <v>0</v>
      </c>
      <c r="O241" s="191"/>
      <c r="P241" s="191"/>
      <c r="Q241" s="37"/>
      <c r="R241" s="131"/>
      <c r="S241" s="131"/>
      <c r="T241" s="131"/>
      <c r="U241" s="37"/>
      <c r="V241" s="37"/>
    </row>
    <row r="242" spans="2:22" x14ac:dyDescent="0.2">
      <c r="B242" s="111"/>
      <c r="C242" s="98"/>
      <c r="D242" s="131"/>
      <c r="E242" s="131"/>
      <c r="F242" s="131"/>
      <c r="G242" s="37"/>
      <c r="H242" s="37"/>
      <c r="I242" s="37"/>
      <c r="J242" s="37"/>
      <c r="K242" s="37"/>
      <c r="L242" s="191"/>
      <c r="M242" s="191">
        <f>Table1311[[#This Row],[Importe ]]*0.16</f>
        <v>0</v>
      </c>
      <c r="N242" s="191">
        <f>Table1311[[#This Row],[Importe ]]+Table1311[[#This Row],[IVA]]</f>
        <v>0</v>
      </c>
      <c r="O242" s="191"/>
      <c r="P242" s="191"/>
      <c r="Q242" s="37"/>
      <c r="R242" s="131"/>
      <c r="S242" s="131"/>
      <c r="T242" s="131"/>
      <c r="U242" s="37"/>
      <c r="V242" s="37"/>
    </row>
    <row r="243" spans="2:22" x14ac:dyDescent="0.2">
      <c r="B243" s="111"/>
      <c r="C243" s="37"/>
      <c r="D243" s="131"/>
      <c r="E243" s="131"/>
      <c r="F243" s="131"/>
      <c r="G243" s="37"/>
      <c r="H243" s="37"/>
      <c r="I243" s="37"/>
      <c r="J243" s="37"/>
      <c r="K243" s="37"/>
      <c r="L243" s="191"/>
      <c r="M243" s="191">
        <f>Table1311[[#This Row],[Importe ]]*0.16</f>
        <v>0</v>
      </c>
      <c r="N243" s="191">
        <f>Table1311[[#This Row],[Importe ]]+Table1311[[#This Row],[IVA]]</f>
        <v>0</v>
      </c>
      <c r="O243" s="191"/>
      <c r="P243" s="191"/>
      <c r="Q243" s="131"/>
      <c r="R243" s="131"/>
      <c r="S243" s="131"/>
      <c r="T243" s="131"/>
      <c r="U243" s="131"/>
      <c r="V243" s="131"/>
    </row>
    <row r="244" spans="2:22" x14ac:dyDescent="0.2">
      <c r="B244" s="111"/>
      <c r="C244" s="37"/>
      <c r="D244" s="131"/>
      <c r="E244" s="131"/>
      <c r="F244" s="131"/>
      <c r="G244" s="37"/>
      <c r="H244" s="37"/>
      <c r="I244" s="37"/>
      <c r="J244" s="37"/>
      <c r="K244" s="37"/>
      <c r="L244" s="191"/>
      <c r="M244" s="191">
        <f>Table1311[[#This Row],[Importe ]]*0.16</f>
        <v>0</v>
      </c>
      <c r="N244" s="191">
        <f>Table1311[[#This Row],[Importe ]]+Table1311[[#This Row],[IVA]]</f>
        <v>0</v>
      </c>
      <c r="O244" s="191"/>
      <c r="P244" s="191"/>
      <c r="Q244" s="131"/>
      <c r="R244" s="131"/>
      <c r="S244" s="131"/>
      <c r="T244" s="131"/>
      <c r="U244" s="131"/>
      <c r="V244" s="131"/>
    </row>
    <row r="245" spans="2:22" x14ac:dyDescent="0.2">
      <c r="B245" s="111"/>
      <c r="C245" s="37"/>
      <c r="D245" s="131"/>
      <c r="E245" s="131"/>
      <c r="F245" s="131"/>
      <c r="G245" s="37"/>
      <c r="H245" s="98"/>
      <c r="I245" s="37"/>
      <c r="J245" s="37"/>
      <c r="K245" s="37"/>
      <c r="L245" s="191"/>
      <c r="M245" s="191">
        <f>Table1311[[#This Row],[Importe ]]*0.16</f>
        <v>0</v>
      </c>
      <c r="N245" s="191">
        <f>Table1311[[#This Row],[Importe ]]+Table1311[[#This Row],[IVA]]</f>
        <v>0</v>
      </c>
      <c r="O245" s="191"/>
      <c r="P245" s="191"/>
      <c r="Q245" s="131"/>
      <c r="R245" s="131"/>
      <c r="S245" s="131"/>
      <c r="T245" s="131"/>
      <c r="U245" s="131"/>
      <c r="V245" s="131"/>
    </row>
    <row r="246" spans="2:22" x14ac:dyDescent="0.2">
      <c r="B246" s="111"/>
      <c r="C246" s="37"/>
      <c r="D246" s="131"/>
      <c r="E246" s="131"/>
      <c r="F246" s="131"/>
      <c r="G246" s="37"/>
      <c r="H246" s="98"/>
      <c r="I246" s="37"/>
      <c r="J246" s="37"/>
      <c r="K246" s="37"/>
      <c r="L246" s="191"/>
      <c r="M246" s="191">
        <f>Table1311[[#This Row],[Importe ]]*0.16</f>
        <v>0</v>
      </c>
      <c r="N246" s="191">
        <f>Table1311[[#This Row],[Importe ]]+Table1311[[#This Row],[IVA]]</f>
        <v>0</v>
      </c>
      <c r="O246" s="191"/>
      <c r="P246" s="191"/>
      <c r="Q246" s="131"/>
      <c r="R246" s="131"/>
      <c r="S246" s="131"/>
      <c r="T246" s="131"/>
      <c r="U246" s="131"/>
      <c r="V246" s="131"/>
    </row>
    <row r="247" spans="2:22" x14ac:dyDescent="0.2">
      <c r="B247" s="111"/>
      <c r="C247" s="37"/>
      <c r="D247" s="131"/>
      <c r="E247" s="131"/>
      <c r="F247" s="131"/>
      <c r="G247" s="37"/>
      <c r="H247" s="37"/>
      <c r="I247" s="37"/>
      <c r="J247" s="37"/>
      <c r="K247" s="37"/>
      <c r="L247" s="191"/>
      <c r="M247" s="191">
        <f>Table1311[[#This Row],[Importe ]]*0.16</f>
        <v>0</v>
      </c>
      <c r="N247" s="191">
        <f>Table1311[[#This Row],[Importe ]]+Table1311[[#This Row],[IVA]]</f>
        <v>0</v>
      </c>
      <c r="O247" s="191"/>
      <c r="P247" s="191"/>
      <c r="Q247" s="131"/>
      <c r="R247" s="131"/>
      <c r="S247" s="131"/>
      <c r="T247" s="131"/>
      <c r="U247" s="131"/>
      <c r="V247" s="131"/>
    </row>
    <row r="248" spans="2:22" x14ac:dyDescent="0.2">
      <c r="B248" s="111"/>
      <c r="C248" s="37"/>
      <c r="D248" s="131"/>
      <c r="E248" s="131"/>
      <c r="F248" s="131"/>
      <c r="G248" s="37"/>
      <c r="H248" s="37"/>
      <c r="I248" s="37"/>
      <c r="J248" s="37"/>
      <c r="K248" s="37"/>
      <c r="L248" s="191"/>
      <c r="M248" s="191">
        <f>Table1311[[#This Row],[Importe ]]*0.16</f>
        <v>0</v>
      </c>
      <c r="N248" s="191">
        <f>Table1311[[#This Row],[Importe ]]+Table1311[[#This Row],[IVA]]</f>
        <v>0</v>
      </c>
      <c r="O248" s="191"/>
      <c r="P248" s="191"/>
      <c r="Q248" s="131"/>
      <c r="R248" s="131"/>
      <c r="S248" s="131"/>
      <c r="T248" s="131"/>
      <c r="U248" s="131"/>
      <c r="V248" s="131"/>
    </row>
    <row r="249" spans="2:22" x14ac:dyDescent="0.2">
      <c r="B249" s="111"/>
      <c r="C249" s="37"/>
      <c r="D249" s="131"/>
      <c r="E249" s="131"/>
      <c r="F249" s="131"/>
      <c r="G249" s="37"/>
      <c r="H249" s="37"/>
      <c r="I249" s="37"/>
      <c r="J249" s="37"/>
      <c r="K249" s="37"/>
      <c r="L249" s="191"/>
      <c r="M249" s="191">
        <f>Table1311[[#This Row],[Importe ]]*0.16</f>
        <v>0</v>
      </c>
      <c r="N249" s="191">
        <f>Table1311[[#This Row],[Importe ]]+Table1311[[#This Row],[IVA]]</f>
        <v>0</v>
      </c>
      <c r="O249" s="191"/>
      <c r="P249" s="191"/>
      <c r="Q249" s="37"/>
      <c r="R249" s="131"/>
      <c r="S249" s="131"/>
      <c r="T249" s="131"/>
      <c r="U249" s="37"/>
      <c r="V249" s="37"/>
    </row>
    <row r="250" spans="2:22" x14ac:dyDescent="0.2">
      <c r="B250" s="111"/>
      <c r="C250" s="98"/>
      <c r="D250" s="131"/>
      <c r="E250" s="131"/>
      <c r="F250" s="131"/>
      <c r="G250" s="37"/>
      <c r="H250" s="37"/>
      <c r="I250" s="37"/>
      <c r="J250" s="37"/>
      <c r="K250" s="37"/>
      <c r="L250" s="191"/>
      <c r="M250" s="191">
        <f>Table1311[[#This Row],[Importe ]]*0.16</f>
        <v>0</v>
      </c>
      <c r="N250" s="191">
        <f>Table1311[[#This Row],[Importe ]]+Table1311[[#This Row],[IVA]]</f>
        <v>0</v>
      </c>
      <c r="O250" s="191"/>
      <c r="P250" s="191"/>
      <c r="Q250" s="37"/>
      <c r="R250" s="131"/>
      <c r="S250" s="131"/>
      <c r="T250" s="131"/>
      <c r="U250" s="37"/>
      <c r="V250" s="37"/>
    </row>
    <row r="251" spans="2:22" x14ac:dyDescent="0.2">
      <c r="B251" s="111"/>
      <c r="C251" s="192"/>
      <c r="D251" s="131"/>
      <c r="E251" s="131"/>
      <c r="F251" s="131"/>
      <c r="G251" s="37"/>
      <c r="H251" s="37"/>
      <c r="I251" s="37"/>
      <c r="J251" s="37"/>
      <c r="K251" s="37"/>
      <c r="L251" s="191"/>
      <c r="M251" s="191">
        <f>Table1311[[#This Row],[Importe ]]*0.16</f>
        <v>0</v>
      </c>
      <c r="N251" s="191">
        <f>Table1311[[#This Row],[Importe ]]+Table1311[[#This Row],[IVA]]</f>
        <v>0</v>
      </c>
      <c r="O251" s="191"/>
      <c r="P251" s="191"/>
      <c r="Q251" s="37"/>
      <c r="R251" s="131"/>
      <c r="S251" s="131"/>
      <c r="T251" s="131"/>
      <c r="U251" s="37"/>
      <c r="V251" s="37"/>
    </row>
    <row r="252" spans="2:22" x14ac:dyDescent="0.2">
      <c r="B252" s="111"/>
      <c r="C252" s="98"/>
      <c r="D252" s="131"/>
      <c r="E252" s="131"/>
      <c r="F252" s="131"/>
      <c r="G252" s="37"/>
      <c r="H252" s="37"/>
      <c r="I252" s="37"/>
      <c r="J252" s="37"/>
      <c r="K252" s="37"/>
      <c r="L252" s="191"/>
      <c r="M252" s="191">
        <f>Table1311[[#This Row],[Importe ]]*0.16</f>
        <v>0</v>
      </c>
      <c r="N252" s="191">
        <f>Table1311[[#This Row],[Importe ]]+Table1311[[#This Row],[IVA]]</f>
        <v>0</v>
      </c>
      <c r="O252" s="191"/>
      <c r="P252" s="191"/>
      <c r="Q252" s="37"/>
      <c r="R252" s="131"/>
      <c r="S252" s="131"/>
      <c r="T252" s="131"/>
      <c r="U252" s="37"/>
      <c r="V252" s="37"/>
    </row>
    <row r="253" spans="2:22" x14ac:dyDescent="0.2">
      <c r="B253" s="111"/>
      <c r="C253" s="98"/>
      <c r="D253" s="131"/>
      <c r="E253" s="131"/>
      <c r="F253" s="131"/>
      <c r="G253" s="37"/>
      <c r="H253" s="37"/>
      <c r="I253" s="37"/>
      <c r="J253" s="37"/>
      <c r="K253" s="37"/>
      <c r="L253" s="191"/>
      <c r="M253" s="191">
        <f>Table1311[[#This Row],[Importe ]]*0.16</f>
        <v>0</v>
      </c>
      <c r="N253" s="191">
        <f>Table1311[[#This Row],[Importe ]]+Table1311[[#This Row],[IVA]]</f>
        <v>0</v>
      </c>
      <c r="O253" s="191"/>
      <c r="P253" s="191"/>
      <c r="Q253" s="37"/>
      <c r="R253" s="131"/>
      <c r="S253" s="131"/>
      <c r="T253" s="131"/>
      <c r="U253" s="37"/>
      <c r="V253" s="37"/>
    </row>
    <row r="254" spans="2:22" x14ac:dyDescent="0.2">
      <c r="B254" s="111"/>
      <c r="C254" s="98"/>
      <c r="D254" s="131"/>
      <c r="E254" s="131"/>
      <c r="F254" s="131"/>
      <c r="G254" s="37"/>
      <c r="H254" s="37"/>
      <c r="I254" s="37"/>
      <c r="J254" s="37"/>
      <c r="K254" s="37"/>
      <c r="L254" s="191"/>
      <c r="M254" s="191">
        <f>Table1311[[#This Row],[Importe ]]*0.16</f>
        <v>0</v>
      </c>
      <c r="N254" s="191">
        <f>Table1311[[#This Row],[Importe ]]+Table1311[[#This Row],[IVA]]</f>
        <v>0</v>
      </c>
      <c r="O254" s="191"/>
      <c r="P254" s="191"/>
      <c r="Q254" s="37"/>
      <c r="R254" s="131"/>
      <c r="S254" s="131"/>
      <c r="T254" s="131"/>
      <c r="U254" s="37"/>
      <c r="V254" s="37"/>
    </row>
    <row r="255" spans="2:22" x14ac:dyDescent="0.2">
      <c r="B255" s="111"/>
      <c r="C255" s="98"/>
      <c r="D255" s="131"/>
      <c r="E255" s="131"/>
      <c r="F255" s="131"/>
      <c r="G255" s="37"/>
      <c r="H255" s="37"/>
      <c r="I255" s="37"/>
      <c r="J255" s="37"/>
      <c r="K255" s="37"/>
      <c r="L255" s="191"/>
      <c r="M255" s="191">
        <f>Table1311[[#This Row],[Importe ]]*0.16</f>
        <v>0</v>
      </c>
      <c r="N255" s="191">
        <f>Table1311[[#This Row],[Importe ]]+Table1311[[#This Row],[IVA]]</f>
        <v>0</v>
      </c>
      <c r="O255" s="191"/>
      <c r="P255" s="191"/>
      <c r="Q255" s="37"/>
      <c r="R255" s="131"/>
      <c r="S255" s="131"/>
      <c r="T255" s="131"/>
      <c r="U255" s="37"/>
      <c r="V255" s="37"/>
    </row>
    <row r="256" spans="2:22" x14ac:dyDescent="0.2">
      <c r="B256" s="111"/>
      <c r="C256" s="98"/>
      <c r="D256" s="131"/>
      <c r="E256" s="131"/>
      <c r="F256" s="131"/>
      <c r="G256" s="37"/>
      <c r="H256" s="37"/>
      <c r="I256" s="37"/>
      <c r="J256" s="37"/>
      <c r="K256" s="37"/>
      <c r="L256" s="191"/>
      <c r="M256" s="191">
        <f>Table1311[[#This Row],[Importe ]]*0.16</f>
        <v>0</v>
      </c>
      <c r="N256" s="191">
        <f>Table1311[[#This Row],[Importe ]]+Table1311[[#This Row],[IVA]]</f>
        <v>0</v>
      </c>
      <c r="O256" s="191"/>
      <c r="P256" s="191"/>
      <c r="Q256" s="37"/>
      <c r="R256" s="131"/>
      <c r="S256" s="131"/>
      <c r="T256" s="131"/>
      <c r="U256" s="37"/>
      <c r="V256" s="37"/>
    </row>
    <row r="257" spans="2:22" x14ac:dyDescent="0.2">
      <c r="B257" s="111"/>
      <c r="C257" s="98"/>
      <c r="D257" s="131"/>
      <c r="E257" s="131"/>
      <c r="F257" s="131"/>
      <c r="G257" s="37"/>
      <c r="H257" s="37"/>
      <c r="I257" s="37"/>
      <c r="J257" s="37"/>
      <c r="K257" s="37"/>
      <c r="L257" s="191"/>
      <c r="M257" s="191">
        <f>Table1311[[#This Row],[Importe ]]*0.16</f>
        <v>0</v>
      </c>
      <c r="N257" s="191">
        <f>Table1311[[#This Row],[Importe ]]+Table1311[[#This Row],[IVA]]</f>
        <v>0</v>
      </c>
      <c r="O257" s="191"/>
      <c r="P257" s="191"/>
      <c r="Q257" s="37"/>
      <c r="R257" s="131"/>
      <c r="S257" s="131"/>
      <c r="T257" s="131"/>
      <c r="U257" s="37"/>
      <c r="V257" s="37"/>
    </row>
    <row r="258" spans="2:22" x14ac:dyDescent="0.2">
      <c r="B258" s="111"/>
      <c r="C258" s="98"/>
      <c r="D258" s="131"/>
      <c r="E258" s="131"/>
      <c r="F258" s="131"/>
      <c r="G258" s="37"/>
      <c r="H258" s="37"/>
      <c r="I258" s="37"/>
      <c r="J258" s="37"/>
      <c r="K258" s="37"/>
      <c r="L258" s="191"/>
      <c r="M258" s="191">
        <f>Table1311[[#This Row],[Importe ]]*0.16</f>
        <v>0</v>
      </c>
      <c r="N258" s="191">
        <f>Table1311[[#This Row],[Importe ]]+Table1311[[#This Row],[IVA]]</f>
        <v>0</v>
      </c>
      <c r="O258" s="191"/>
      <c r="P258" s="191"/>
      <c r="Q258" s="37"/>
      <c r="R258" s="131"/>
      <c r="S258" s="131"/>
      <c r="T258" s="131"/>
      <c r="U258" s="37"/>
      <c r="V258" s="37"/>
    </row>
    <row r="259" spans="2:22" x14ac:dyDescent="0.2">
      <c r="B259" s="193"/>
      <c r="C259" s="194"/>
      <c r="D259" s="193"/>
      <c r="E259" s="193"/>
      <c r="F259" s="193"/>
      <c r="G259" s="194"/>
      <c r="H259" s="194"/>
      <c r="I259" s="194"/>
      <c r="J259" s="194"/>
      <c r="K259" s="194"/>
      <c r="L259" s="195">
        <f>SUBTOTAL(109,Table1311[[Importe ]])</f>
        <v>0</v>
      </c>
      <c r="M259" s="195">
        <f>SUBTOTAL(109,Table1311[IVA])</f>
        <v>0</v>
      </c>
      <c r="N259" s="195">
        <f>SUBTOTAL(109,Table1311[Total])</f>
        <v>0</v>
      </c>
      <c r="O259" s="194"/>
      <c r="P259" s="194"/>
      <c r="Q259" s="194"/>
      <c r="R259" s="194"/>
      <c r="S259" s="194"/>
      <c r="T259" s="194"/>
      <c r="U259" s="194"/>
      <c r="V259" s="194"/>
    </row>
    <row r="261" spans="2:22" ht="17" thickBot="1" x14ac:dyDescent="0.25"/>
    <row r="262" spans="2:22" x14ac:dyDescent="0.2">
      <c r="B262" s="228"/>
      <c r="C262" s="229"/>
      <c r="D262" s="229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30"/>
    </row>
    <row r="263" spans="2:22" ht="17" thickBot="1" x14ac:dyDescent="0.25">
      <c r="B263" s="231" t="s">
        <v>129</v>
      </c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3"/>
    </row>
    <row r="264" spans="2:22" ht="37" thickBot="1" x14ac:dyDescent="0.25">
      <c r="B264" s="188" t="s">
        <v>100</v>
      </c>
      <c r="C264" s="189" t="s">
        <v>101</v>
      </c>
      <c r="D264" s="190" t="s">
        <v>102</v>
      </c>
      <c r="E264" s="190" t="s">
        <v>103</v>
      </c>
      <c r="F264" s="190" t="s">
        <v>104</v>
      </c>
      <c r="G264" s="190" t="s">
        <v>105</v>
      </c>
      <c r="H264" s="190" t="s">
        <v>106</v>
      </c>
      <c r="I264" s="190" t="s">
        <v>107</v>
      </c>
      <c r="J264" s="190" t="s">
        <v>108</v>
      </c>
      <c r="K264" s="190" t="s">
        <v>109</v>
      </c>
      <c r="L264" s="190" t="s">
        <v>118</v>
      </c>
      <c r="M264" s="190" t="s">
        <v>110</v>
      </c>
      <c r="N264" s="190" t="s">
        <v>97</v>
      </c>
      <c r="O264" s="190" t="s">
        <v>111</v>
      </c>
      <c r="P264" s="190" t="s">
        <v>48</v>
      </c>
      <c r="Q264" s="190" t="s">
        <v>112</v>
      </c>
      <c r="R264" s="190" t="s">
        <v>113</v>
      </c>
      <c r="S264" s="190" t="s">
        <v>114</v>
      </c>
      <c r="T264" s="190" t="s">
        <v>115</v>
      </c>
      <c r="U264" s="190" t="s">
        <v>116</v>
      </c>
      <c r="V264" s="190" t="s">
        <v>117</v>
      </c>
    </row>
    <row r="265" spans="2:22" x14ac:dyDescent="0.2">
      <c r="B265" s="111"/>
      <c r="C265" s="37"/>
      <c r="D265" s="131"/>
      <c r="E265" s="131"/>
      <c r="F265" s="131"/>
      <c r="G265" s="37"/>
      <c r="H265" s="37"/>
      <c r="I265" s="37"/>
      <c r="J265" s="37"/>
      <c r="K265" s="37"/>
      <c r="L265" s="191"/>
      <c r="M265" s="191">
        <f>Table1312[[#This Row],[Importe ]]*0.16</f>
        <v>0</v>
      </c>
      <c r="N265" s="191">
        <f>Table1312[[#This Row],[Importe ]]+Table1312[[#This Row],[IVA]]</f>
        <v>0</v>
      </c>
      <c r="O265" s="191"/>
      <c r="P265" s="191"/>
      <c r="Q265" s="131"/>
      <c r="R265" s="131"/>
      <c r="S265" s="131"/>
      <c r="T265" s="131"/>
      <c r="U265" s="131"/>
      <c r="V265" s="131"/>
    </row>
    <row r="266" spans="2:22" x14ac:dyDescent="0.2">
      <c r="B266" s="111"/>
      <c r="C266" s="37"/>
      <c r="D266" s="131"/>
      <c r="E266" s="131"/>
      <c r="F266" s="131"/>
      <c r="G266" s="37"/>
      <c r="H266" s="37"/>
      <c r="I266" s="37"/>
      <c r="J266" s="37"/>
      <c r="K266" s="37"/>
      <c r="L266" s="191"/>
      <c r="M266" s="191">
        <f>Table1312[[#This Row],[Importe ]]*0.16</f>
        <v>0</v>
      </c>
      <c r="N266" s="191">
        <f>Table1312[[#This Row],[Importe ]]+Table1312[[#This Row],[IVA]]</f>
        <v>0</v>
      </c>
      <c r="O266" s="191"/>
      <c r="P266" s="191"/>
      <c r="Q266" s="131"/>
      <c r="R266" s="131"/>
      <c r="S266" s="131"/>
      <c r="T266" s="131"/>
      <c r="U266" s="131"/>
      <c r="V266" s="131"/>
    </row>
    <row r="267" spans="2:22" x14ac:dyDescent="0.2">
      <c r="B267" s="111"/>
      <c r="C267" s="37"/>
      <c r="D267" s="131"/>
      <c r="E267" s="131"/>
      <c r="F267" s="131"/>
      <c r="G267" s="37"/>
      <c r="H267" s="37"/>
      <c r="I267" s="37"/>
      <c r="J267" s="37"/>
      <c r="K267" s="37"/>
      <c r="L267" s="191"/>
      <c r="M267" s="191">
        <f>Table1312[[#This Row],[Importe ]]*0.16</f>
        <v>0</v>
      </c>
      <c r="N267" s="191">
        <f>Table1312[[#This Row],[Importe ]]+Table1312[[#This Row],[IVA]]</f>
        <v>0</v>
      </c>
      <c r="O267" s="191"/>
      <c r="P267" s="191"/>
      <c r="Q267" s="37"/>
      <c r="R267" s="131"/>
      <c r="S267" s="131"/>
      <c r="T267" s="131"/>
      <c r="U267" s="37"/>
      <c r="V267" s="37"/>
    </row>
    <row r="268" spans="2:22" x14ac:dyDescent="0.2">
      <c r="B268" s="111"/>
      <c r="C268" s="98"/>
      <c r="D268" s="131"/>
      <c r="E268" s="131"/>
      <c r="F268" s="131"/>
      <c r="G268" s="37"/>
      <c r="H268" s="37"/>
      <c r="I268" s="37"/>
      <c r="J268" s="37"/>
      <c r="K268" s="37"/>
      <c r="L268" s="191"/>
      <c r="M268" s="191">
        <f>Table1312[[#This Row],[Importe ]]*0.16</f>
        <v>0</v>
      </c>
      <c r="N268" s="191">
        <f>Table1312[[#This Row],[Importe ]]+Table1312[[#This Row],[IVA]]</f>
        <v>0</v>
      </c>
      <c r="O268" s="191"/>
      <c r="P268" s="191"/>
      <c r="Q268" s="37"/>
      <c r="R268" s="131"/>
      <c r="S268" s="131"/>
      <c r="T268" s="131"/>
      <c r="U268" s="37"/>
      <c r="V268" s="37"/>
    </row>
    <row r="269" spans="2:22" x14ac:dyDescent="0.2">
      <c r="B269" s="111"/>
      <c r="C269" s="37"/>
      <c r="D269" s="131"/>
      <c r="E269" s="131"/>
      <c r="F269" s="131"/>
      <c r="G269" s="37"/>
      <c r="H269" s="37"/>
      <c r="I269" s="37"/>
      <c r="J269" s="37"/>
      <c r="K269" s="37"/>
      <c r="L269" s="191"/>
      <c r="M269" s="191">
        <f>Table1312[[#This Row],[Importe ]]*0.16</f>
        <v>0</v>
      </c>
      <c r="N269" s="191">
        <f>Table1312[[#This Row],[Importe ]]+Table1312[[#This Row],[IVA]]</f>
        <v>0</v>
      </c>
      <c r="O269" s="191"/>
      <c r="P269" s="191"/>
      <c r="Q269" s="131"/>
      <c r="R269" s="131"/>
      <c r="S269" s="131"/>
      <c r="T269" s="131"/>
      <c r="U269" s="131"/>
      <c r="V269" s="131"/>
    </row>
    <row r="270" spans="2:22" x14ac:dyDescent="0.2">
      <c r="B270" s="111"/>
      <c r="C270" s="37"/>
      <c r="D270" s="131"/>
      <c r="E270" s="131"/>
      <c r="F270" s="131"/>
      <c r="G270" s="37"/>
      <c r="H270" s="37"/>
      <c r="I270" s="37"/>
      <c r="J270" s="37"/>
      <c r="K270" s="37"/>
      <c r="L270" s="191"/>
      <c r="M270" s="191">
        <f>Table1312[[#This Row],[Importe ]]*0.16</f>
        <v>0</v>
      </c>
      <c r="N270" s="191">
        <f>Table1312[[#This Row],[Importe ]]+Table1312[[#This Row],[IVA]]</f>
        <v>0</v>
      </c>
      <c r="O270" s="191"/>
      <c r="P270" s="191"/>
      <c r="Q270" s="131"/>
      <c r="R270" s="131"/>
      <c r="S270" s="131"/>
      <c r="T270" s="131"/>
      <c r="U270" s="131"/>
      <c r="V270" s="131"/>
    </row>
    <row r="271" spans="2:22" x14ac:dyDescent="0.2">
      <c r="B271" s="111"/>
      <c r="C271" s="37"/>
      <c r="D271" s="131"/>
      <c r="E271" s="131"/>
      <c r="F271" s="131"/>
      <c r="G271" s="37"/>
      <c r="H271" s="98"/>
      <c r="I271" s="37"/>
      <c r="J271" s="37"/>
      <c r="K271" s="37"/>
      <c r="L271" s="191"/>
      <c r="M271" s="191">
        <f>Table1312[[#This Row],[Importe ]]*0.16</f>
        <v>0</v>
      </c>
      <c r="N271" s="191">
        <f>Table1312[[#This Row],[Importe ]]+Table1312[[#This Row],[IVA]]</f>
        <v>0</v>
      </c>
      <c r="O271" s="191"/>
      <c r="P271" s="191"/>
      <c r="Q271" s="131"/>
      <c r="R271" s="131"/>
      <c r="S271" s="131"/>
      <c r="T271" s="131"/>
      <c r="U271" s="131"/>
      <c r="V271" s="131"/>
    </row>
    <row r="272" spans="2:22" x14ac:dyDescent="0.2">
      <c r="B272" s="111"/>
      <c r="C272" s="37"/>
      <c r="D272" s="131"/>
      <c r="E272" s="131"/>
      <c r="F272" s="131"/>
      <c r="G272" s="37"/>
      <c r="H272" s="98"/>
      <c r="I272" s="37"/>
      <c r="J272" s="37"/>
      <c r="K272" s="37"/>
      <c r="L272" s="191"/>
      <c r="M272" s="191">
        <f>Table1312[[#This Row],[Importe ]]*0.16</f>
        <v>0</v>
      </c>
      <c r="N272" s="191">
        <f>Table1312[[#This Row],[Importe ]]+Table1312[[#This Row],[IVA]]</f>
        <v>0</v>
      </c>
      <c r="O272" s="191"/>
      <c r="P272" s="191"/>
      <c r="Q272" s="131"/>
      <c r="R272" s="131"/>
      <c r="S272" s="131"/>
      <c r="T272" s="131"/>
      <c r="U272" s="131"/>
      <c r="V272" s="131"/>
    </row>
    <row r="273" spans="2:22" x14ac:dyDescent="0.2">
      <c r="B273" s="111"/>
      <c r="C273" s="37"/>
      <c r="D273" s="131"/>
      <c r="E273" s="131"/>
      <c r="F273" s="131"/>
      <c r="G273" s="37"/>
      <c r="H273" s="37"/>
      <c r="I273" s="37"/>
      <c r="J273" s="37"/>
      <c r="K273" s="37"/>
      <c r="L273" s="191"/>
      <c r="M273" s="191">
        <f>Table1312[[#This Row],[Importe ]]*0.16</f>
        <v>0</v>
      </c>
      <c r="N273" s="191">
        <f>Table1312[[#This Row],[Importe ]]+Table1312[[#This Row],[IVA]]</f>
        <v>0</v>
      </c>
      <c r="O273" s="191"/>
      <c r="P273" s="191"/>
      <c r="Q273" s="131"/>
      <c r="R273" s="131"/>
      <c r="S273" s="131"/>
      <c r="T273" s="131"/>
      <c r="U273" s="131"/>
      <c r="V273" s="131"/>
    </row>
    <row r="274" spans="2:22" x14ac:dyDescent="0.2">
      <c r="B274" s="111"/>
      <c r="C274" s="37"/>
      <c r="D274" s="131"/>
      <c r="E274" s="131"/>
      <c r="F274" s="131"/>
      <c r="G274" s="37"/>
      <c r="H274" s="37"/>
      <c r="I274" s="37"/>
      <c r="J274" s="37"/>
      <c r="K274" s="37"/>
      <c r="L274" s="191"/>
      <c r="M274" s="191">
        <f>Table1312[[#This Row],[Importe ]]*0.16</f>
        <v>0</v>
      </c>
      <c r="N274" s="191">
        <f>Table1312[[#This Row],[Importe ]]+Table1312[[#This Row],[IVA]]</f>
        <v>0</v>
      </c>
      <c r="O274" s="191"/>
      <c r="P274" s="191"/>
      <c r="Q274" s="131"/>
      <c r="R274" s="131"/>
      <c r="S274" s="131"/>
      <c r="T274" s="131"/>
      <c r="U274" s="131"/>
      <c r="V274" s="131"/>
    </row>
    <row r="275" spans="2:22" x14ac:dyDescent="0.2">
      <c r="B275" s="111"/>
      <c r="C275" s="37"/>
      <c r="D275" s="131"/>
      <c r="E275" s="131"/>
      <c r="F275" s="131"/>
      <c r="G275" s="37"/>
      <c r="H275" s="37"/>
      <c r="I275" s="37"/>
      <c r="J275" s="37"/>
      <c r="K275" s="37"/>
      <c r="L275" s="191"/>
      <c r="M275" s="191">
        <f>Table1312[[#This Row],[Importe ]]*0.16</f>
        <v>0</v>
      </c>
      <c r="N275" s="191">
        <f>Table1312[[#This Row],[Importe ]]+Table1312[[#This Row],[IVA]]</f>
        <v>0</v>
      </c>
      <c r="O275" s="191"/>
      <c r="P275" s="191"/>
      <c r="Q275" s="37"/>
      <c r="R275" s="131"/>
      <c r="S275" s="131"/>
      <c r="T275" s="131"/>
      <c r="U275" s="37"/>
      <c r="V275" s="37"/>
    </row>
    <row r="276" spans="2:22" x14ac:dyDescent="0.2">
      <c r="B276" s="111"/>
      <c r="C276" s="98"/>
      <c r="D276" s="131"/>
      <c r="E276" s="131"/>
      <c r="F276" s="131"/>
      <c r="G276" s="37"/>
      <c r="H276" s="37"/>
      <c r="I276" s="37"/>
      <c r="J276" s="37"/>
      <c r="K276" s="37"/>
      <c r="L276" s="191"/>
      <c r="M276" s="191">
        <f>Table1312[[#This Row],[Importe ]]*0.16</f>
        <v>0</v>
      </c>
      <c r="N276" s="191">
        <f>Table1312[[#This Row],[Importe ]]+Table1312[[#This Row],[IVA]]</f>
        <v>0</v>
      </c>
      <c r="O276" s="191"/>
      <c r="P276" s="191"/>
      <c r="Q276" s="37"/>
      <c r="R276" s="131"/>
      <c r="S276" s="131"/>
      <c r="T276" s="131"/>
      <c r="U276" s="37"/>
      <c r="V276" s="37"/>
    </row>
    <row r="277" spans="2:22" x14ac:dyDescent="0.2">
      <c r="B277" s="111"/>
      <c r="C277" s="192"/>
      <c r="D277" s="131"/>
      <c r="E277" s="131"/>
      <c r="F277" s="131"/>
      <c r="G277" s="37"/>
      <c r="H277" s="37"/>
      <c r="I277" s="37"/>
      <c r="J277" s="37"/>
      <c r="K277" s="37"/>
      <c r="L277" s="191"/>
      <c r="M277" s="191">
        <f>Table1312[[#This Row],[Importe ]]*0.16</f>
        <v>0</v>
      </c>
      <c r="N277" s="191">
        <f>Table1312[[#This Row],[Importe ]]+Table1312[[#This Row],[IVA]]</f>
        <v>0</v>
      </c>
      <c r="O277" s="191"/>
      <c r="P277" s="191"/>
      <c r="Q277" s="37"/>
      <c r="R277" s="131"/>
      <c r="S277" s="131"/>
      <c r="T277" s="131"/>
      <c r="U277" s="37"/>
      <c r="V277" s="37"/>
    </row>
    <row r="278" spans="2:22" x14ac:dyDescent="0.2">
      <c r="B278" s="111"/>
      <c r="C278" s="98"/>
      <c r="D278" s="131"/>
      <c r="E278" s="131"/>
      <c r="F278" s="131"/>
      <c r="G278" s="37"/>
      <c r="H278" s="37"/>
      <c r="I278" s="37"/>
      <c r="J278" s="37"/>
      <c r="K278" s="37"/>
      <c r="L278" s="191"/>
      <c r="M278" s="191">
        <f>Table1312[[#This Row],[Importe ]]*0.16</f>
        <v>0</v>
      </c>
      <c r="N278" s="191">
        <f>Table1312[[#This Row],[Importe ]]+Table1312[[#This Row],[IVA]]</f>
        <v>0</v>
      </c>
      <c r="O278" s="191"/>
      <c r="P278" s="191"/>
      <c r="Q278" s="37"/>
      <c r="R278" s="131"/>
      <c r="S278" s="131"/>
      <c r="T278" s="131"/>
      <c r="U278" s="37"/>
      <c r="V278" s="37"/>
    </row>
    <row r="279" spans="2:22" x14ac:dyDescent="0.2">
      <c r="B279" s="111"/>
      <c r="C279" s="98"/>
      <c r="D279" s="131"/>
      <c r="E279" s="131"/>
      <c r="F279" s="131"/>
      <c r="G279" s="37"/>
      <c r="H279" s="37"/>
      <c r="I279" s="37"/>
      <c r="J279" s="37"/>
      <c r="K279" s="37"/>
      <c r="L279" s="191"/>
      <c r="M279" s="191">
        <f>Table1312[[#This Row],[Importe ]]*0.16</f>
        <v>0</v>
      </c>
      <c r="N279" s="191">
        <f>Table1312[[#This Row],[Importe ]]+Table1312[[#This Row],[IVA]]</f>
        <v>0</v>
      </c>
      <c r="O279" s="191"/>
      <c r="P279" s="191"/>
      <c r="Q279" s="37"/>
      <c r="R279" s="131"/>
      <c r="S279" s="131"/>
      <c r="T279" s="131"/>
      <c r="U279" s="37"/>
      <c r="V279" s="37"/>
    </row>
    <row r="280" spans="2:22" x14ac:dyDescent="0.2">
      <c r="B280" s="111"/>
      <c r="C280" s="98"/>
      <c r="D280" s="131"/>
      <c r="E280" s="131"/>
      <c r="F280" s="131"/>
      <c r="G280" s="37"/>
      <c r="H280" s="37"/>
      <c r="I280" s="37"/>
      <c r="J280" s="37"/>
      <c r="K280" s="37"/>
      <c r="L280" s="191"/>
      <c r="M280" s="191">
        <f>Table1312[[#This Row],[Importe ]]*0.16</f>
        <v>0</v>
      </c>
      <c r="N280" s="191">
        <f>Table1312[[#This Row],[Importe ]]+Table1312[[#This Row],[IVA]]</f>
        <v>0</v>
      </c>
      <c r="O280" s="191"/>
      <c r="P280" s="191"/>
      <c r="Q280" s="37"/>
      <c r="R280" s="131"/>
      <c r="S280" s="131"/>
      <c r="T280" s="131"/>
      <c r="U280" s="37"/>
      <c r="V280" s="37"/>
    </row>
    <row r="281" spans="2:22" x14ac:dyDescent="0.2">
      <c r="B281" s="111"/>
      <c r="C281" s="98"/>
      <c r="D281" s="131"/>
      <c r="E281" s="131"/>
      <c r="F281" s="131"/>
      <c r="G281" s="37"/>
      <c r="H281" s="37"/>
      <c r="I281" s="37"/>
      <c r="J281" s="37"/>
      <c r="K281" s="37"/>
      <c r="L281" s="191"/>
      <c r="M281" s="191">
        <f>Table1312[[#This Row],[Importe ]]*0.16</f>
        <v>0</v>
      </c>
      <c r="N281" s="191">
        <f>Table1312[[#This Row],[Importe ]]+Table1312[[#This Row],[IVA]]</f>
        <v>0</v>
      </c>
      <c r="O281" s="191"/>
      <c r="P281" s="191"/>
      <c r="Q281" s="37"/>
      <c r="R281" s="131"/>
      <c r="S281" s="131"/>
      <c r="T281" s="131"/>
      <c r="U281" s="37"/>
      <c r="V281" s="37"/>
    </row>
    <row r="282" spans="2:22" x14ac:dyDescent="0.2">
      <c r="B282" s="111"/>
      <c r="C282" s="98"/>
      <c r="D282" s="131"/>
      <c r="E282" s="131"/>
      <c r="F282" s="131"/>
      <c r="G282" s="37"/>
      <c r="H282" s="37"/>
      <c r="I282" s="37"/>
      <c r="J282" s="37"/>
      <c r="K282" s="37"/>
      <c r="L282" s="191"/>
      <c r="M282" s="191">
        <f>Table1312[[#This Row],[Importe ]]*0.16</f>
        <v>0</v>
      </c>
      <c r="N282" s="191">
        <f>Table1312[[#This Row],[Importe ]]+Table1312[[#This Row],[IVA]]</f>
        <v>0</v>
      </c>
      <c r="O282" s="191"/>
      <c r="P282" s="191"/>
      <c r="Q282" s="37"/>
      <c r="R282" s="131"/>
      <c r="S282" s="131"/>
      <c r="T282" s="131"/>
      <c r="U282" s="37"/>
      <c r="V282" s="37"/>
    </row>
    <row r="283" spans="2:22" x14ac:dyDescent="0.2">
      <c r="B283" s="111"/>
      <c r="C283" s="98"/>
      <c r="D283" s="131"/>
      <c r="E283" s="131"/>
      <c r="F283" s="131"/>
      <c r="G283" s="37"/>
      <c r="H283" s="37"/>
      <c r="I283" s="37"/>
      <c r="J283" s="37"/>
      <c r="K283" s="37"/>
      <c r="L283" s="191"/>
      <c r="M283" s="191">
        <f>Table1312[[#This Row],[Importe ]]*0.16</f>
        <v>0</v>
      </c>
      <c r="N283" s="191">
        <f>Table1312[[#This Row],[Importe ]]+Table1312[[#This Row],[IVA]]</f>
        <v>0</v>
      </c>
      <c r="O283" s="191"/>
      <c r="P283" s="191"/>
      <c r="Q283" s="37"/>
      <c r="R283" s="131"/>
      <c r="S283" s="131"/>
      <c r="T283" s="131"/>
      <c r="U283" s="37"/>
      <c r="V283" s="37"/>
    </row>
    <row r="284" spans="2:22" x14ac:dyDescent="0.2">
      <c r="B284" s="111"/>
      <c r="C284" s="98"/>
      <c r="D284" s="131"/>
      <c r="E284" s="131"/>
      <c r="F284" s="131"/>
      <c r="G284" s="37"/>
      <c r="H284" s="37"/>
      <c r="I284" s="37"/>
      <c r="J284" s="37"/>
      <c r="K284" s="37"/>
      <c r="L284" s="191"/>
      <c r="M284" s="191">
        <f>Table1312[[#This Row],[Importe ]]*0.16</f>
        <v>0</v>
      </c>
      <c r="N284" s="191">
        <f>Table1312[[#This Row],[Importe ]]+Table1312[[#This Row],[IVA]]</f>
        <v>0</v>
      </c>
      <c r="O284" s="191"/>
      <c r="P284" s="191"/>
      <c r="Q284" s="37"/>
      <c r="R284" s="131"/>
      <c r="S284" s="131"/>
      <c r="T284" s="131"/>
      <c r="U284" s="37"/>
      <c r="V284" s="37"/>
    </row>
    <row r="285" spans="2:22" x14ac:dyDescent="0.2">
      <c r="B285" s="193"/>
      <c r="C285" s="194"/>
      <c r="D285" s="193"/>
      <c r="E285" s="193"/>
      <c r="F285" s="193"/>
      <c r="G285" s="194"/>
      <c r="H285" s="194"/>
      <c r="I285" s="194"/>
      <c r="J285" s="194"/>
      <c r="K285" s="194"/>
      <c r="L285" s="195">
        <f>SUBTOTAL(109,Table1312[[Importe ]])</f>
        <v>0</v>
      </c>
      <c r="M285" s="195">
        <f>SUBTOTAL(109,Table1312[IVA])</f>
        <v>0</v>
      </c>
      <c r="N285" s="195">
        <f>SUBTOTAL(109,Table1312[Total])</f>
        <v>0</v>
      </c>
      <c r="O285" s="194"/>
      <c r="P285" s="194"/>
      <c r="Q285" s="194"/>
      <c r="R285" s="194"/>
      <c r="S285" s="194"/>
      <c r="T285" s="194"/>
      <c r="U285" s="194"/>
      <c r="V285" s="194"/>
    </row>
    <row r="287" spans="2:22" ht="17" thickBot="1" x14ac:dyDescent="0.25"/>
    <row r="288" spans="2:22" x14ac:dyDescent="0.2">
      <c r="B288" s="228"/>
      <c r="C288" s="229"/>
      <c r="D288" s="229"/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30"/>
    </row>
    <row r="289" spans="2:22" ht="17" thickBot="1" x14ac:dyDescent="0.25">
      <c r="B289" s="231" t="s">
        <v>130</v>
      </c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3"/>
    </row>
    <row r="290" spans="2:22" ht="37" thickBot="1" x14ac:dyDescent="0.25">
      <c r="B290" s="188" t="s">
        <v>100</v>
      </c>
      <c r="C290" s="189" t="s">
        <v>101</v>
      </c>
      <c r="D290" s="190" t="s">
        <v>102</v>
      </c>
      <c r="E290" s="190" t="s">
        <v>103</v>
      </c>
      <c r="F290" s="190" t="s">
        <v>104</v>
      </c>
      <c r="G290" s="190" t="s">
        <v>105</v>
      </c>
      <c r="H290" s="190" t="s">
        <v>106</v>
      </c>
      <c r="I290" s="190" t="s">
        <v>107</v>
      </c>
      <c r="J290" s="190" t="s">
        <v>108</v>
      </c>
      <c r="K290" s="190" t="s">
        <v>109</v>
      </c>
      <c r="L290" s="190" t="s">
        <v>118</v>
      </c>
      <c r="M290" s="190" t="s">
        <v>110</v>
      </c>
      <c r="N290" s="190" t="s">
        <v>97</v>
      </c>
      <c r="O290" s="190" t="s">
        <v>111</v>
      </c>
      <c r="P290" s="190" t="s">
        <v>48</v>
      </c>
      <c r="Q290" s="190" t="s">
        <v>112</v>
      </c>
      <c r="R290" s="190" t="s">
        <v>113</v>
      </c>
      <c r="S290" s="190" t="s">
        <v>114</v>
      </c>
      <c r="T290" s="190" t="s">
        <v>115</v>
      </c>
      <c r="U290" s="190" t="s">
        <v>116</v>
      </c>
      <c r="V290" s="190" t="s">
        <v>117</v>
      </c>
    </row>
    <row r="291" spans="2:22" x14ac:dyDescent="0.2">
      <c r="B291" s="111"/>
      <c r="C291" s="37"/>
      <c r="D291" s="131"/>
      <c r="E291" s="131"/>
      <c r="F291" s="131"/>
      <c r="G291" s="37"/>
      <c r="H291" s="37"/>
      <c r="I291" s="37"/>
      <c r="J291" s="37"/>
      <c r="K291" s="37"/>
      <c r="L291" s="191"/>
      <c r="M291" s="191">
        <f>Table1313[[#This Row],[Importe ]]*0.16</f>
        <v>0</v>
      </c>
      <c r="N291" s="191">
        <f>Table1313[[#This Row],[Importe ]]+Table1313[[#This Row],[IVA]]</f>
        <v>0</v>
      </c>
      <c r="O291" s="191"/>
      <c r="P291" s="191"/>
      <c r="Q291" s="131"/>
      <c r="R291" s="131"/>
      <c r="S291" s="131"/>
      <c r="T291" s="131"/>
      <c r="U291" s="131"/>
      <c r="V291" s="131"/>
    </row>
    <row r="292" spans="2:22" x14ac:dyDescent="0.2">
      <c r="B292" s="111"/>
      <c r="C292" s="37"/>
      <c r="D292" s="131"/>
      <c r="E292" s="131"/>
      <c r="F292" s="131"/>
      <c r="G292" s="37"/>
      <c r="H292" s="37"/>
      <c r="I292" s="37"/>
      <c r="J292" s="37"/>
      <c r="K292" s="37"/>
      <c r="L292" s="191"/>
      <c r="M292" s="191">
        <f>Table1313[[#This Row],[Importe ]]*0.16</f>
        <v>0</v>
      </c>
      <c r="N292" s="191">
        <f>Table1313[[#This Row],[Importe ]]+Table1313[[#This Row],[IVA]]</f>
        <v>0</v>
      </c>
      <c r="O292" s="191"/>
      <c r="P292" s="191"/>
      <c r="Q292" s="131"/>
      <c r="R292" s="131"/>
      <c r="S292" s="131"/>
      <c r="T292" s="131"/>
      <c r="U292" s="131"/>
      <c r="V292" s="131"/>
    </row>
    <row r="293" spans="2:22" x14ac:dyDescent="0.2">
      <c r="B293" s="111"/>
      <c r="C293" s="37"/>
      <c r="D293" s="131"/>
      <c r="E293" s="131"/>
      <c r="F293" s="131"/>
      <c r="G293" s="37"/>
      <c r="H293" s="37"/>
      <c r="I293" s="37"/>
      <c r="J293" s="37"/>
      <c r="K293" s="37"/>
      <c r="L293" s="191"/>
      <c r="M293" s="191">
        <f>Table1313[[#This Row],[Importe ]]*0.16</f>
        <v>0</v>
      </c>
      <c r="N293" s="191">
        <f>Table1313[[#This Row],[Importe ]]+Table1313[[#This Row],[IVA]]</f>
        <v>0</v>
      </c>
      <c r="O293" s="191"/>
      <c r="P293" s="191"/>
      <c r="Q293" s="37"/>
      <c r="R293" s="131"/>
      <c r="S293" s="131"/>
      <c r="T293" s="131"/>
      <c r="U293" s="37"/>
      <c r="V293" s="37"/>
    </row>
    <row r="294" spans="2:22" x14ac:dyDescent="0.2">
      <c r="B294" s="111"/>
      <c r="C294" s="98"/>
      <c r="D294" s="131"/>
      <c r="E294" s="131"/>
      <c r="F294" s="131"/>
      <c r="G294" s="37"/>
      <c r="H294" s="37"/>
      <c r="I294" s="37"/>
      <c r="J294" s="37"/>
      <c r="K294" s="37"/>
      <c r="L294" s="191"/>
      <c r="M294" s="191">
        <f>Table1313[[#This Row],[Importe ]]*0.16</f>
        <v>0</v>
      </c>
      <c r="N294" s="191">
        <f>Table1313[[#This Row],[Importe ]]+Table1313[[#This Row],[IVA]]</f>
        <v>0</v>
      </c>
      <c r="O294" s="191"/>
      <c r="P294" s="191"/>
      <c r="Q294" s="37"/>
      <c r="R294" s="131"/>
      <c r="S294" s="131"/>
      <c r="T294" s="131"/>
      <c r="U294" s="37"/>
      <c r="V294" s="37"/>
    </row>
    <row r="295" spans="2:22" x14ac:dyDescent="0.2">
      <c r="B295" s="111"/>
      <c r="C295" s="37"/>
      <c r="D295" s="131"/>
      <c r="E295" s="131"/>
      <c r="F295" s="131"/>
      <c r="G295" s="37"/>
      <c r="H295" s="37"/>
      <c r="I295" s="37"/>
      <c r="J295" s="37"/>
      <c r="K295" s="37"/>
      <c r="L295" s="191"/>
      <c r="M295" s="191">
        <f>Table1313[[#This Row],[Importe ]]*0.16</f>
        <v>0</v>
      </c>
      <c r="N295" s="191">
        <f>Table1313[[#This Row],[Importe ]]+Table1313[[#This Row],[IVA]]</f>
        <v>0</v>
      </c>
      <c r="O295" s="191"/>
      <c r="P295" s="191"/>
      <c r="Q295" s="131"/>
      <c r="R295" s="131"/>
      <c r="S295" s="131"/>
      <c r="T295" s="131"/>
      <c r="U295" s="131"/>
      <c r="V295" s="131"/>
    </row>
    <row r="296" spans="2:22" x14ac:dyDescent="0.2">
      <c r="B296" s="111"/>
      <c r="C296" s="37"/>
      <c r="D296" s="131"/>
      <c r="E296" s="131"/>
      <c r="F296" s="131"/>
      <c r="G296" s="37"/>
      <c r="H296" s="37"/>
      <c r="I296" s="37"/>
      <c r="J296" s="37"/>
      <c r="K296" s="37"/>
      <c r="L296" s="191"/>
      <c r="M296" s="191">
        <f>Table1313[[#This Row],[Importe ]]*0.16</f>
        <v>0</v>
      </c>
      <c r="N296" s="191">
        <f>Table1313[[#This Row],[Importe ]]+Table1313[[#This Row],[IVA]]</f>
        <v>0</v>
      </c>
      <c r="O296" s="191"/>
      <c r="P296" s="191"/>
      <c r="Q296" s="131"/>
      <c r="R296" s="131"/>
      <c r="S296" s="131"/>
      <c r="T296" s="131"/>
      <c r="U296" s="131"/>
      <c r="V296" s="131"/>
    </row>
    <row r="297" spans="2:22" x14ac:dyDescent="0.2">
      <c r="B297" s="111"/>
      <c r="C297" s="37"/>
      <c r="D297" s="131"/>
      <c r="E297" s="131"/>
      <c r="F297" s="131"/>
      <c r="G297" s="37"/>
      <c r="H297" s="98"/>
      <c r="I297" s="37"/>
      <c r="J297" s="37"/>
      <c r="K297" s="37"/>
      <c r="L297" s="191"/>
      <c r="M297" s="191">
        <f>Table1313[[#This Row],[Importe ]]*0.16</f>
        <v>0</v>
      </c>
      <c r="N297" s="191">
        <f>Table1313[[#This Row],[Importe ]]+Table1313[[#This Row],[IVA]]</f>
        <v>0</v>
      </c>
      <c r="O297" s="191"/>
      <c r="P297" s="191"/>
      <c r="Q297" s="131"/>
      <c r="R297" s="131"/>
      <c r="S297" s="131"/>
      <c r="T297" s="131"/>
      <c r="U297" s="131"/>
      <c r="V297" s="131"/>
    </row>
    <row r="298" spans="2:22" x14ac:dyDescent="0.2">
      <c r="B298" s="111"/>
      <c r="C298" s="37"/>
      <c r="D298" s="131"/>
      <c r="E298" s="131"/>
      <c r="F298" s="131"/>
      <c r="G298" s="37"/>
      <c r="H298" s="98"/>
      <c r="I298" s="37"/>
      <c r="J298" s="37"/>
      <c r="K298" s="37"/>
      <c r="L298" s="191"/>
      <c r="M298" s="191">
        <f>Table1313[[#This Row],[Importe ]]*0.16</f>
        <v>0</v>
      </c>
      <c r="N298" s="191">
        <f>Table1313[[#This Row],[Importe ]]+Table1313[[#This Row],[IVA]]</f>
        <v>0</v>
      </c>
      <c r="O298" s="191"/>
      <c r="P298" s="191"/>
      <c r="Q298" s="131"/>
      <c r="R298" s="131"/>
      <c r="S298" s="131"/>
      <c r="T298" s="131"/>
      <c r="U298" s="131"/>
      <c r="V298" s="131"/>
    </row>
    <row r="299" spans="2:22" x14ac:dyDescent="0.2">
      <c r="B299" s="111"/>
      <c r="C299" s="37"/>
      <c r="D299" s="131"/>
      <c r="E299" s="131"/>
      <c r="F299" s="131"/>
      <c r="G299" s="37"/>
      <c r="H299" s="37"/>
      <c r="I299" s="37"/>
      <c r="J299" s="37"/>
      <c r="K299" s="37"/>
      <c r="L299" s="191"/>
      <c r="M299" s="191">
        <f>Table1313[[#This Row],[Importe ]]*0.16</f>
        <v>0</v>
      </c>
      <c r="N299" s="191">
        <f>Table1313[[#This Row],[Importe ]]+Table1313[[#This Row],[IVA]]</f>
        <v>0</v>
      </c>
      <c r="O299" s="191"/>
      <c r="P299" s="191"/>
      <c r="Q299" s="131"/>
      <c r="R299" s="131"/>
      <c r="S299" s="131"/>
      <c r="T299" s="131"/>
      <c r="U299" s="131"/>
      <c r="V299" s="131"/>
    </row>
    <row r="300" spans="2:22" x14ac:dyDescent="0.2">
      <c r="B300" s="111"/>
      <c r="C300" s="37"/>
      <c r="D300" s="131"/>
      <c r="E300" s="131"/>
      <c r="F300" s="131"/>
      <c r="G300" s="37"/>
      <c r="H300" s="37"/>
      <c r="I300" s="37"/>
      <c r="J300" s="37"/>
      <c r="K300" s="37"/>
      <c r="L300" s="191"/>
      <c r="M300" s="191">
        <f>Table1313[[#This Row],[Importe ]]*0.16</f>
        <v>0</v>
      </c>
      <c r="N300" s="191">
        <f>Table1313[[#This Row],[Importe ]]+Table1313[[#This Row],[IVA]]</f>
        <v>0</v>
      </c>
      <c r="O300" s="191"/>
      <c r="P300" s="191"/>
      <c r="Q300" s="131"/>
      <c r="R300" s="131"/>
      <c r="S300" s="131"/>
      <c r="T300" s="131"/>
      <c r="U300" s="131"/>
      <c r="V300" s="131"/>
    </row>
    <row r="301" spans="2:22" x14ac:dyDescent="0.2">
      <c r="B301" s="111"/>
      <c r="C301" s="37"/>
      <c r="D301" s="131"/>
      <c r="E301" s="131"/>
      <c r="F301" s="131"/>
      <c r="G301" s="37"/>
      <c r="H301" s="37"/>
      <c r="I301" s="37"/>
      <c r="J301" s="37"/>
      <c r="K301" s="37"/>
      <c r="L301" s="191"/>
      <c r="M301" s="191">
        <f>Table1313[[#This Row],[Importe ]]*0.16</f>
        <v>0</v>
      </c>
      <c r="N301" s="191">
        <f>Table1313[[#This Row],[Importe ]]+Table1313[[#This Row],[IVA]]</f>
        <v>0</v>
      </c>
      <c r="O301" s="191"/>
      <c r="P301" s="191"/>
      <c r="Q301" s="37"/>
      <c r="R301" s="131"/>
      <c r="S301" s="131"/>
      <c r="T301" s="131"/>
      <c r="U301" s="37"/>
      <c r="V301" s="37"/>
    </row>
    <row r="302" spans="2:22" x14ac:dyDescent="0.2">
      <c r="B302" s="111"/>
      <c r="C302" s="98"/>
      <c r="D302" s="131"/>
      <c r="E302" s="131"/>
      <c r="F302" s="131"/>
      <c r="G302" s="37"/>
      <c r="H302" s="37"/>
      <c r="I302" s="37"/>
      <c r="J302" s="37"/>
      <c r="K302" s="37"/>
      <c r="L302" s="191"/>
      <c r="M302" s="191">
        <f>Table1313[[#This Row],[Importe ]]*0.16</f>
        <v>0</v>
      </c>
      <c r="N302" s="191">
        <f>Table1313[[#This Row],[Importe ]]+Table1313[[#This Row],[IVA]]</f>
        <v>0</v>
      </c>
      <c r="O302" s="191"/>
      <c r="P302" s="191"/>
      <c r="Q302" s="37"/>
      <c r="R302" s="131"/>
      <c r="S302" s="131"/>
      <c r="T302" s="131"/>
      <c r="U302" s="37"/>
      <c r="V302" s="37"/>
    </row>
    <row r="303" spans="2:22" x14ac:dyDescent="0.2">
      <c r="B303" s="111"/>
      <c r="C303" s="192"/>
      <c r="D303" s="131"/>
      <c r="E303" s="131"/>
      <c r="F303" s="131"/>
      <c r="G303" s="37"/>
      <c r="H303" s="37"/>
      <c r="I303" s="37"/>
      <c r="J303" s="37"/>
      <c r="K303" s="37"/>
      <c r="L303" s="191"/>
      <c r="M303" s="191">
        <f>Table1313[[#This Row],[Importe ]]*0.16</f>
        <v>0</v>
      </c>
      <c r="N303" s="191">
        <f>Table1313[[#This Row],[Importe ]]+Table1313[[#This Row],[IVA]]</f>
        <v>0</v>
      </c>
      <c r="O303" s="191"/>
      <c r="P303" s="191"/>
      <c r="Q303" s="37"/>
      <c r="R303" s="131"/>
      <c r="S303" s="131"/>
      <c r="T303" s="131"/>
      <c r="U303" s="37"/>
      <c r="V303" s="37"/>
    </row>
    <row r="304" spans="2:22" x14ac:dyDescent="0.2">
      <c r="B304" s="111"/>
      <c r="C304" s="98"/>
      <c r="D304" s="131"/>
      <c r="E304" s="131"/>
      <c r="F304" s="131"/>
      <c r="G304" s="37"/>
      <c r="H304" s="37"/>
      <c r="I304" s="37"/>
      <c r="J304" s="37"/>
      <c r="K304" s="37"/>
      <c r="L304" s="191"/>
      <c r="M304" s="191">
        <f>Table1313[[#This Row],[Importe ]]*0.16</f>
        <v>0</v>
      </c>
      <c r="N304" s="191">
        <f>Table1313[[#This Row],[Importe ]]+Table1313[[#This Row],[IVA]]</f>
        <v>0</v>
      </c>
      <c r="O304" s="191"/>
      <c r="P304" s="191"/>
      <c r="Q304" s="37"/>
      <c r="R304" s="131"/>
      <c r="S304" s="131"/>
      <c r="T304" s="131"/>
      <c r="U304" s="37"/>
      <c r="V304" s="37"/>
    </row>
    <row r="305" spans="2:22" x14ac:dyDescent="0.2">
      <c r="B305" s="111"/>
      <c r="C305" s="98"/>
      <c r="D305" s="131"/>
      <c r="E305" s="131"/>
      <c r="F305" s="131"/>
      <c r="G305" s="37"/>
      <c r="H305" s="37"/>
      <c r="I305" s="37"/>
      <c r="J305" s="37"/>
      <c r="K305" s="37"/>
      <c r="L305" s="191"/>
      <c r="M305" s="191">
        <f>Table1313[[#This Row],[Importe ]]*0.16</f>
        <v>0</v>
      </c>
      <c r="N305" s="191">
        <f>Table1313[[#This Row],[Importe ]]+Table1313[[#This Row],[IVA]]</f>
        <v>0</v>
      </c>
      <c r="O305" s="191"/>
      <c r="P305" s="191"/>
      <c r="Q305" s="37"/>
      <c r="R305" s="131"/>
      <c r="S305" s="131"/>
      <c r="T305" s="131"/>
      <c r="U305" s="37"/>
      <c r="V305" s="37"/>
    </row>
    <row r="306" spans="2:22" x14ac:dyDescent="0.2">
      <c r="B306" s="111"/>
      <c r="C306" s="98"/>
      <c r="D306" s="131"/>
      <c r="E306" s="131"/>
      <c r="F306" s="131"/>
      <c r="G306" s="37"/>
      <c r="H306" s="37"/>
      <c r="I306" s="37"/>
      <c r="J306" s="37"/>
      <c r="K306" s="37"/>
      <c r="L306" s="191"/>
      <c r="M306" s="191">
        <f>Table1313[[#This Row],[Importe ]]*0.16</f>
        <v>0</v>
      </c>
      <c r="N306" s="191">
        <f>Table1313[[#This Row],[Importe ]]+Table1313[[#This Row],[IVA]]</f>
        <v>0</v>
      </c>
      <c r="O306" s="191"/>
      <c r="P306" s="191"/>
      <c r="Q306" s="37"/>
      <c r="R306" s="131"/>
      <c r="S306" s="131"/>
      <c r="T306" s="131"/>
      <c r="U306" s="37"/>
      <c r="V306" s="37"/>
    </row>
    <row r="307" spans="2:22" x14ac:dyDescent="0.2">
      <c r="B307" s="111"/>
      <c r="C307" s="98"/>
      <c r="D307" s="131"/>
      <c r="E307" s="131"/>
      <c r="F307" s="131"/>
      <c r="G307" s="37"/>
      <c r="H307" s="37"/>
      <c r="I307" s="37"/>
      <c r="J307" s="37"/>
      <c r="K307" s="37"/>
      <c r="L307" s="191"/>
      <c r="M307" s="191">
        <f>Table1313[[#This Row],[Importe ]]*0.16</f>
        <v>0</v>
      </c>
      <c r="N307" s="191">
        <f>Table1313[[#This Row],[Importe ]]+Table1313[[#This Row],[IVA]]</f>
        <v>0</v>
      </c>
      <c r="O307" s="191"/>
      <c r="P307" s="191"/>
      <c r="Q307" s="37"/>
      <c r="R307" s="131"/>
      <c r="S307" s="131"/>
      <c r="T307" s="131"/>
      <c r="U307" s="37"/>
      <c r="V307" s="37"/>
    </row>
    <row r="308" spans="2:22" x14ac:dyDescent="0.2">
      <c r="B308" s="111"/>
      <c r="C308" s="98"/>
      <c r="D308" s="131"/>
      <c r="E308" s="131"/>
      <c r="F308" s="131"/>
      <c r="G308" s="37"/>
      <c r="H308" s="37"/>
      <c r="I308" s="37"/>
      <c r="J308" s="37"/>
      <c r="K308" s="37"/>
      <c r="L308" s="191"/>
      <c r="M308" s="191">
        <f>Table1313[[#This Row],[Importe ]]*0.16</f>
        <v>0</v>
      </c>
      <c r="N308" s="191">
        <f>Table1313[[#This Row],[Importe ]]+Table1313[[#This Row],[IVA]]</f>
        <v>0</v>
      </c>
      <c r="O308" s="191"/>
      <c r="P308" s="191"/>
      <c r="Q308" s="37"/>
      <c r="R308" s="131"/>
      <c r="S308" s="131"/>
      <c r="T308" s="131"/>
      <c r="U308" s="37"/>
      <c r="V308" s="37"/>
    </row>
    <row r="309" spans="2:22" x14ac:dyDescent="0.2">
      <c r="B309" s="111"/>
      <c r="C309" s="98"/>
      <c r="D309" s="131"/>
      <c r="E309" s="131"/>
      <c r="F309" s="131"/>
      <c r="G309" s="37"/>
      <c r="H309" s="37"/>
      <c r="I309" s="37"/>
      <c r="J309" s="37"/>
      <c r="K309" s="37"/>
      <c r="L309" s="191"/>
      <c r="M309" s="191">
        <f>Table1313[[#This Row],[Importe ]]*0.16</f>
        <v>0</v>
      </c>
      <c r="N309" s="191">
        <f>Table1313[[#This Row],[Importe ]]+Table1313[[#This Row],[IVA]]</f>
        <v>0</v>
      </c>
      <c r="O309" s="191"/>
      <c r="P309" s="191"/>
      <c r="Q309" s="37"/>
      <c r="R309" s="131"/>
      <c r="S309" s="131"/>
      <c r="T309" s="131"/>
      <c r="U309" s="37"/>
      <c r="V309" s="37"/>
    </row>
    <row r="310" spans="2:22" x14ac:dyDescent="0.2">
      <c r="B310" s="111"/>
      <c r="C310" s="98"/>
      <c r="D310" s="131"/>
      <c r="E310" s="131"/>
      <c r="F310" s="131"/>
      <c r="G310" s="37"/>
      <c r="H310" s="37"/>
      <c r="I310" s="37"/>
      <c r="J310" s="37"/>
      <c r="K310" s="37"/>
      <c r="L310" s="191"/>
      <c r="M310" s="191">
        <f>Table1313[[#This Row],[Importe ]]*0.16</f>
        <v>0</v>
      </c>
      <c r="N310" s="191">
        <f>Table1313[[#This Row],[Importe ]]+Table1313[[#This Row],[IVA]]</f>
        <v>0</v>
      </c>
      <c r="O310" s="191"/>
      <c r="P310" s="191"/>
      <c r="Q310" s="37"/>
      <c r="R310" s="131"/>
      <c r="S310" s="131"/>
      <c r="T310" s="131"/>
      <c r="U310" s="37"/>
      <c r="V310" s="37"/>
    </row>
    <row r="311" spans="2:22" x14ac:dyDescent="0.2">
      <c r="B311" s="193"/>
      <c r="C311" s="194"/>
      <c r="D311" s="193"/>
      <c r="E311" s="193"/>
      <c r="F311" s="193"/>
      <c r="G311" s="194"/>
      <c r="H311" s="194"/>
      <c r="I311" s="194"/>
      <c r="J311" s="194"/>
      <c r="K311" s="194"/>
      <c r="L311" s="195">
        <f>SUBTOTAL(109,Table1313[[Importe ]])</f>
        <v>0</v>
      </c>
      <c r="M311" s="195">
        <f>SUBTOTAL(109,Table1313[IVA])</f>
        <v>0</v>
      </c>
      <c r="N311" s="195">
        <f>SUBTOTAL(109,Table1313[Total])</f>
        <v>0</v>
      </c>
      <c r="O311" s="194"/>
      <c r="P311" s="194"/>
      <c r="Q311" s="194"/>
      <c r="R311" s="194"/>
      <c r="S311" s="194"/>
      <c r="T311" s="194"/>
      <c r="U311" s="194"/>
      <c r="V311" s="194"/>
    </row>
  </sheetData>
  <mergeCells count="24">
    <mergeCell ref="B133:V133"/>
    <mergeCell ref="B2:V2"/>
    <mergeCell ref="B3:V3"/>
    <mergeCell ref="B28:V28"/>
    <mergeCell ref="B29:V29"/>
    <mergeCell ref="B54:V54"/>
    <mergeCell ref="B55:V55"/>
    <mergeCell ref="B80:V80"/>
    <mergeCell ref="B81:V81"/>
    <mergeCell ref="B106:V106"/>
    <mergeCell ref="B107:V107"/>
    <mergeCell ref="B132:V132"/>
    <mergeCell ref="B289:V289"/>
    <mergeCell ref="B158:V158"/>
    <mergeCell ref="B159:V159"/>
    <mergeCell ref="B184:V184"/>
    <mergeCell ref="B185:V185"/>
    <mergeCell ref="B210:V210"/>
    <mergeCell ref="B211:V211"/>
    <mergeCell ref="B236:V236"/>
    <mergeCell ref="B237:V237"/>
    <mergeCell ref="B262:V262"/>
    <mergeCell ref="B263:V263"/>
    <mergeCell ref="B288:V288"/>
  </mergeCells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E952E-21F1-7C48-B9FB-0A5F686BB383}">
  <dimension ref="B1:V311"/>
  <sheetViews>
    <sheetView tabSelected="1" workbookViewId="0">
      <selection activeCell="P10" sqref="P10"/>
    </sheetView>
  </sheetViews>
  <sheetFormatPr baseColWidth="10" defaultRowHeight="16" x14ac:dyDescent="0.2"/>
  <sheetData>
    <row r="1" spans="2:22" ht="17" thickBot="1" x14ac:dyDescent="0.25"/>
    <row r="2" spans="2:22" x14ac:dyDescent="0.2">
      <c r="B2" s="228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30"/>
    </row>
    <row r="3" spans="2:22" ht="17" thickBot="1" x14ac:dyDescent="0.25">
      <c r="B3" s="231" t="s">
        <v>120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3"/>
    </row>
    <row r="4" spans="2:22" ht="37" thickBot="1" x14ac:dyDescent="0.25">
      <c r="B4" s="188" t="s">
        <v>100</v>
      </c>
      <c r="C4" s="189" t="s">
        <v>101</v>
      </c>
      <c r="D4" s="190" t="s">
        <v>102</v>
      </c>
      <c r="E4" s="190" t="s">
        <v>103</v>
      </c>
      <c r="F4" s="190" t="s">
        <v>104</v>
      </c>
      <c r="G4" s="190" t="s">
        <v>105</v>
      </c>
      <c r="H4" s="190" t="s">
        <v>106</v>
      </c>
      <c r="I4" s="190" t="s">
        <v>107</v>
      </c>
      <c r="J4" s="190" t="s">
        <v>108</v>
      </c>
      <c r="K4" s="190" t="s">
        <v>109</v>
      </c>
      <c r="L4" s="190" t="s">
        <v>118</v>
      </c>
      <c r="M4" s="190" t="s">
        <v>110</v>
      </c>
      <c r="N4" s="190" t="s">
        <v>97</v>
      </c>
      <c r="O4" s="190" t="s">
        <v>111</v>
      </c>
      <c r="P4" s="190" t="s">
        <v>48</v>
      </c>
      <c r="Q4" s="190" t="s">
        <v>112</v>
      </c>
      <c r="R4" s="190" t="s">
        <v>113</v>
      </c>
      <c r="S4" s="190" t="s">
        <v>114</v>
      </c>
      <c r="T4" s="190" t="s">
        <v>115</v>
      </c>
      <c r="U4" s="190" t="s">
        <v>116</v>
      </c>
      <c r="V4" s="190" t="s">
        <v>117</v>
      </c>
    </row>
    <row r="5" spans="2:22" x14ac:dyDescent="0.2">
      <c r="B5" s="111"/>
      <c r="C5" s="37"/>
      <c r="D5" s="131"/>
      <c r="E5" s="131"/>
      <c r="F5" s="131"/>
      <c r="G5" s="37"/>
      <c r="H5" s="37"/>
      <c r="I5" s="37"/>
      <c r="J5" s="37"/>
      <c r="K5" s="37"/>
      <c r="L5" s="191"/>
      <c r="M5" s="191">
        <f>Table114[[#This Row],[Importe ]]*0.16</f>
        <v>0</v>
      </c>
      <c r="N5" s="191">
        <f>Table114[[#This Row],[Importe ]]+Table114[[#This Row],[IVA]]</f>
        <v>0</v>
      </c>
      <c r="O5" s="191"/>
      <c r="P5" s="191"/>
      <c r="Q5" s="131"/>
      <c r="R5" s="131"/>
      <c r="S5" s="131"/>
      <c r="T5" s="131"/>
      <c r="U5" s="131"/>
      <c r="V5" s="131"/>
    </row>
    <row r="6" spans="2:22" x14ac:dyDescent="0.2">
      <c r="B6" s="111"/>
      <c r="C6" s="37"/>
      <c r="D6" s="131"/>
      <c r="E6" s="131"/>
      <c r="F6" s="131"/>
      <c r="G6" s="37"/>
      <c r="H6" s="37"/>
      <c r="I6" s="37"/>
      <c r="J6" s="37"/>
      <c r="K6" s="37"/>
      <c r="L6" s="191"/>
      <c r="M6" s="191">
        <f>Table114[[#This Row],[Importe ]]*0.16</f>
        <v>0</v>
      </c>
      <c r="N6" s="191">
        <f>Table114[[#This Row],[Importe ]]+Table114[[#This Row],[IVA]]</f>
        <v>0</v>
      </c>
      <c r="O6" s="191"/>
      <c r="P6" s="191"/>
      <c r="Q6" s="131"/>
      <c r="R6" s="131"/>
      <c r="S6" s="131"/>
      <c r="T6" s="131"/>
      <c r="U6" s="131"/>
      <c r="V6" s="131"/>
    </row>
    <row r="7" spans="2:22" x14ac:dyDescent="0.2">
      <c r="B7" s="111"/>
      <c r="C7" s="37"/>
      <c r="D7" s="131"/>
      <c r="E7" s="131"/>
      <c r="F7" s="131"/>
      <c r="G7" s="37"/>
      <c r="H7" s="37"/>
      <c r="I7" s="37"/>
      <c r="J7" s="37"/>
      <c r="K7" s="37"/>
      <c r="L7" s="191"/>
      <c r="M7" s="191">
        <f>Table114[[#This Row],[Importe ]]*0.16</f>
        <v>0</v>
      </c>
      <c r="N7" s="191">
        <f>Table114[[#This Row],[Importe ]]+Table114[[#This Row],[IVA]]</f>
        <v>0</v>
      </c>
      <c r="O7" s="191"/>
      <c r="P7" s="191"/>
      <c r="Q7" s="37"/>
      <c r="R7" s="131"/>
      <c r="S7" s="131"/>
      <c r="T7" s="131"/>
      <c r="U7" s="37"/>
      <c r="V7" s="37"/>
    </row>
    <row r="8" spans="2:22" x14ac:dyDescent="0.2">
      <c r="B8" s="111"/>
      <c r="C8" s="98"/>
      <c r="D8" s="131"/>
      <c r="E8" s="131"/>
      <c r="F8" s="131"/>
      <c r="G8" s="37"/>
      <c r="H8" s="37"/>
      <c r="I8" s="37"/>
      <c r="J8" s="37"/>
      <c r="K8" s="37"/>
      <c r="L8" s="191"/>
      <c r="M8" s="191">
        <f>Table114[[#This Row],[Importe ]]*0.16</f>
        <v>0</v>
      </c>
      <c r="N8" s="191">
        <f>Table114[[#This Row],[Importe ]]+Table114[[#This Row],[IVA]]</f>
        <v>0</v>
      </c>
      <c r="O8" s="191"/>
      <c r="P8" s="191"/>
      <c r="Q8" s="37"/>
      <c r="R8" s="131"/>
      <c r="S8" s="131"/>
      <c r="T8" s="131"/>
      <c r="U8" s="37"/>
      <c r="V8" s="37"/>
    </row>
    <row r="9" spans="2:22" x14ac:dyDescent="0.2">
      <c r="B9" s="111"/>
      <c r="C9" s="37"/>
      <c r="D9" s="131"/>
      <c r="E9" s="131"/>
      <c r="F9" s="131"/>
      <c r="G9" s="37"/>
      <c r="H9" s="37"/>
      <c r="I9" s="37"/>
      <c r="J9" s="37"/>
      <c r="K9" s="37"/>
      <c r="L9" s="191"/>
      <c r="M9" s="191">
        <f>Table114[[#This Row],[Importe ]]*0.16</f>
        <v>0</v>
      </c>
      <c r="N9" s="191">
        <f>Table114[[#This Row],[Importe ]]+Table114[[#This Row],[IVA]]</f>
        <v>0</v>
      </c>
      <c r="O9" s="191"/>
      <c r="P9" s="191"/>
      <c r="Q9" s="131"/>
      <c r="R9" s="131"/>
      <c r="S9" s="131"/>
      <c r="T9" s="131"/>
      <c r="U9" s="131"/>
      <c r="V9" s="131"/>
    </row>
    <row r="10" spans="2:22" x14ac:dyDescent="0.2">
      <c r="B10" s="111"/>
      <c r="C10" s="37"/>
      <c r="D10" s="131"/>
      <c r="E10" s="131"/>
      <c r="F10" s="131"/>
      <c r="G10" s="37"/>
      <c r="H10" s="37"/>
      <c r="I10" s="37"/>
      <c r="J10" s="37"/>
      <c r="K10" s="37"/>
      <c r="L10" s="191"/>
      <c r="M10" s="191">
        <f>Table114[[#This Row],[Importe ]]*0.16</f>
        <v>0</v>
      </c>
      <c r="N10" s="191">
        <f>Table114[[#This Row],[Importe ]]+Table114[[#This Row],[IVA]]</f>
        <v>0</v>
      </c>
      <c r="O10" s="191"/>
      <c r="P10" s="191"/>
      <c r="Q10" s="131"/>
      <c r="R10" s="131"/>
      <c r="S10" s="131"/>
      <c r="T10" s="131"/>
      <c r="U10" s="131"/>
      <c r="V10" s="131"/>
    </row>
    <row r="11" spans="2:22" x14ac:dyDescent="0.2">
      <c r="B11" s="111"/>
      <c r="C11" s="37"/>
      <c r="D11" s="131"/>
      <c r="E11" s="131"/>
      <c r="F11" s="131"/>
      <c r="G11" s="37"/>
      <c r="H11" s="98"/>
      <c r="I11" s="37"/>
      <c r="J11" s="37"/>
      <c r="K11" s="37"/>
      <c r="L11" s="191"/>
      <c r="M11" s="191">
        <f>Table114[[#This Row],[Importe ]]*0.16</f>
        <v>0</v>
      </c>
      <c r="N11" s="191">
        <f>Table114[[#This Row],[Importe ]]+Table114[[#This Row],[IVA]]</f>
        <v>0</v>
      </c>
      <c r="O11" s="191"/>
      <c r="P11" s="191"/>
      <c r="Q11" s="131"/>
      <c r="R11" s="131"/>
      <c r="S11" s="131"/>
      <c r="T11" s="131"/>
      <c r="U11" s="131"/>
      <c r="V11" s="131"/>
    </row>
    <row r="12" spans="2:22" x14ac:dyDescent="0.2">
      <c r="B12" s="111"/>
      <c r="C12" s="37"/>
      <c r="D12" s="131"/>
      <c r="E12" s="131"/>
      <c r="F12" s="131"/>
      <c r="G12" s="37"/>
      <c r="H12" s="98"/>
      <c r="I12" s="37"/>
      <c r="J12" s="37"/>
      <c r="K12" s="37"/>
      <c r="L12" s="191"/>
      <c r="M12" s="191">
        <f>Table114[[#This Row],[Importe ]]*0.16</f>
        <v>0</v>
      </c>
      <c r="N12" s="191">
        <f>Table114[[#This Row],[Importe ]]+Table114[[#This Row],[IVA]]</f>
        <v>0</v>
      </c>
      <c r="O12" s="191"/>
      <c r="P12" s="191"/>
      <c r="Q12" s="131"/>
      <c r="R12" s="131"/>
      <c r="S12" s="131"/>
      <c r="T12" s="131"/>
      <c r="U12" s="131"/>
      <c r="V12" s="131"/>
    </row>
    <row r="13" spans="2:22" x14ac:dyDescent="0.2">
      <c r="B13" s="111"/>
      <c r="C13" s="37"/>
      <c r="D13" s="131"/>
      <c r="E13" s="131"/>
      <c r="F13" s="131"/>
      <c r="G13" s="37"/>
      <c r="H13" s="37"/>
      <c r="I13" s="37"/>
      <c r="J13" s="37"/>
      <c r="K13" s="37"/>
      <c r="L13" s="191"/>
      <c r="M13" s="191">
        <f>Table114[[#This Row],[Importe ]]*0.16</f>
        <v>0</v>
      </c>
      <c r="N13" s="191">
        <f>Table114[[#This Row],[Importe ]]+Table114[[#This Row],[IVA]]</f>
        <v>0</v>
      </c>
      <c r="O13" s="191"/>
      <c r="P13" s="191"/>
      <c r="Q13" s="131"/>
      <c r="R13" s="131"/>
      <c r="S13" s="131"/>
      <c r="T13" s="131"/>
      <c r="U13" s="131"/>
      <c r="V13" s="131"/>
    </row>
    <row r="14" spans="2:22" x14ac:dyDescent="0.2">
      <c r="B14" s="111"/>
      <c r="C14" s="37"/>
      <c r="D14" s="131"/>
      <c r="E14" s="131"/>
      <c r="F14" s="131"/>
      <c r="G14" s="37"/>
      <c r="H14" s="37"/>
      <c r="I14" s="37"/>
      <c r="J14" s="37"/>
      <c r="K14" s="37"/>
      <c r="L14" s="191"/>
      <c r="M14" s="191">
        <f>Table114[[#This Row],[Importe ]]*0.16</f>
        <v>0</v>
      </c>
      <c r="N14" s="191">
        <f>Table114[[#This Row],[Importe ]]+Table114[[#This Row],[IVA]]</f>
        <v>0</v>
      </c>
      <c r="O14" s="191"/>
      <c r="P14" s="191"/>
      <c r="Q14" s="131"/>
      <c r="R14" s="131"/>
      <c r="S14" s="131"/>
      <c r="T14" s="131"/>
      <c r="U14" s="131"/>
      <c r="V14" s="131"/>
    </row>
    <row r="15" spans="2:22" x14ac:dyDescent="0.2">
      <c r="B15" s="111"/>
      <c r="C15" s="37"/>
      <c r="D15" s="131"/>
      <c r="E15" s="131"/>
      <c r="F15" s="131"/>
      <c r="G15" s="37"/>
      <c r="H15" s="37"/>
      <c r="I15" s="37"/>
      <c r="J15" s="37"/>
      <c r="K15" s="37"/>
      <c r="L15" s="191"/>
      <c r="M15" s="191">
        <f>Table114[[#This Row],[Importe ]]*0.16</f>
        <v>0</v>
      </c>
      <c r="N15" s="191">
        <f>Table114[[#This Row],[Importe ]]+Table114[[#This Row],[IVA]]</f>
        <v>0</v>
      </c>
      <c r="O15" s="191"/>
      <c r="P15" s="191"/>
      <c r="Q15" s="37"/>
      <c r="R15" s="131"/>
      <c r="S15" s="131"/>
      <c r="T15" s="131"/>
      <c r="U15" s="37"/>
      <c r="V15" s="37"/>
    </row>
    <row r="16" spans="2:22" x14ac:dyDescent="0.2">
      <c r="B16" s="111"/>
      <c r="C16" s="98"/>
      <c r="D16" s="131"/>
      <c r="E16" s="131"/>
      <c r="F16" s="131"/>
      <c r="G16" s="37"/>
      <c r="H16" s="37"/>
      <c r="I16" s="37"/>
      <c r="J16" s="37"/>
      <c r="K16" s="37"/>
      <c r="L16" s="191"/>
      <c r="M16" s="191">
        <f>Table114[[#This Row],[Importe ]]*0.16</f>
        <v>0</v>
      </c>
      <c r="N16" s="191">
        <f>Table114[[#This Row],[Importe ]]+Table114[[#This Row],[IVA]]</f>
        <v>0</v>
      </c>
      <c r="O16" s="191"/>
      <c r="P16" s="191"/>
      <c r="Q16" s="37"/>
      <c r="R16" s="131"/>
      <c r="S16" s="131"/>
      <c r="T16" s="131"/>
      <c r="U16" s="37"/>
      <c r="V16" s="37"/>
    </row>
    <row r="17" spans="2:22" x14ac:dyDescent="0.2">
      <c r="B17" s="111"/>
      <c r="C17" s="192"/>
      <c r="D17" s="131"/>
      <c r="E17" s="131"/>
      <c r="F17" s="131"/>
      <c r="G17" s="37"/>
      <c r="H17" s="37"/>
      <c r="I17" s="37"/>
      <c r="J17" s="37"/>
      <c r="K17" s="37"/>
      <c r="L17" s="191"/>
      <c r="M17" s="191">
        <f>Table114[[#This Row],[Importe ]]*0.16</f>
        <v>0</v>
      </c>
      <c r="N17" s="191">
        <f>Table114[[#This Row],[Importe ]]+Table114[[#This Row],[IVA]]</f>
        <v>0</v>
      </c>
      <c r="O17" s="191"/>
      <c r="P17" s="191"/>
      <c r="Q17" s="37"/>
      <c r="R17" s="131"/>
      <c r="S17" s="131"/>
      <c r="T17" s="131"/>
      <c r="U17" s="37"/>
      <c r="V17" s="37"/>
    </row>
    <row r="18" spans="2:22" x14ac:dyDescent="0.2">
      <c r="B18" s="111"/>
      <c r="C18" s="98"/>
      <c r="D18" s="131"/>
      <c r="E18" s="131"/>
      <c r="F18" s="131"/>
      <c r="G18" s="37"/>
      <c r="H18" s="37"/>
      <c r="I18" s="37"/>
      <c r="J18" s="37"/>
      <c r="K18" s="37"/>
      <c r="L18" s="191"/>
      <c r="M18" s="191">
        <f>Table114[[#This Row],[Importe ]]*0.16</f>
        <v>0</v>
      </c>
      <c r="N18" s="191">
        <f>Table114[[#This Row],[Importe ]]+Table114[[#This Row],[IVA]]</f>
        <v>0</v>
      </c>
      <c r="O18" s="191"/>
      <c r="P18" s="191"/>
      <c r="Q18" s="37"/>
      <c r="R18" s="131"/>
      <c r="S18" s="131"/>
      <c r="T18" s="131"/>
      <c r="U18" s="37"/>
      <c r="V18" s="37"/>
    </row>
    <row r="19" spans="2:22" x14ac:dyDescent="0.2">
      <c r="B19" s="111"/>
      <c r="C19" s="98"/>
      <c r="D19" s="131"/>
      <c r="E19" s="131"/>
      <c r="F19" s="131"/>
      <c r="G19" s="37"/>
      <c r="H19" s="37"/>
      <c r="I19" s="37"/>
      <c r="J19" s="37"/>
      <c r="K19" s="37"/>
      <c r="L19" s="191"/>
      <c r="M19" s="191">
        <f>Table114[[#This Row],[Importe ]]*0.16</f>
        <v>0</v>
      </c>
      <c r="N19" s="191">
        <f>Table114[[#This Row],[Importe ]]+Table114[[#This Row],[IVA]]</f>
        <v>0</v>
      </c>
      <c r="O19" s="191"/>
      <c r="P19" s="191"/>
      <c r="Q19" s="37"/>
      <c r="R19" s="131"/>
      <c r="S19" s="131"/>
      <c r="T19" s="131"/>
      <c r="U19" s="37"/>
      <c r="V19" s="37"/>
    </row>
    <row r="20" spans="2:22" x14ac:dyDescent="0.2">
      <c r="B20" s="111"/>
      <c r="C20" s="98"/>
      <c r="D20" s="131"/>
      <c r="E20" s="131"/>
      <c r="F20" s="131"/>
      <c r="G20" s="37"/>
      <c r="H20" s="37"/>
      <c r="I20" s="37"/>
      <c r="J20" s="37"/>
      <c r="K20" s="37"/>
      <c r="L20" s="191"/>
      <c r="M20" s="191">
        <f>Table114[[#This Row],[Importe ]]*0.16</f>
        <v>0</v>
      </c>
      <c r="N20" s="191">
        <f>Table114[[#This Row],[Importe ]]+Table114[[#This Row],[IVA]]</f>
        <v>0</v>
      </c>
      <c r="O20" s="191"/>
      <c r="P20" s="191"/>
      <c r="Q20" s="37"/>
      <c r="R20" s="131"/>
      <c r="S20" s="131"/>
      <c r="T20" s="131"/>
      <c r="U20" s="37"/>
      <c r="V20" s="37"/>
    </row>
    <row r="21" spans="2:22" x14ac:dyDescent="0.2">
      <c r="B21" s="111"/>
      <c r="C21" s="98"/>
      <c r="D21" s="131"/>
      <c r="E21" s="131"/>
      <c r="F21" s="131"/>
      <c r="G21" s="37"/>
      <c r="H21" s="37"/>
      <c r="I21" s="37"/>
      <c r="J21" s="37"/>
      <c r="K21" s="37"/>
      <c r="L21" s="191"/>
      <c r="M21" s="191">
        <f>Table114[[#This Row],[Importe ]]*0.16</f>
        <v>0</v>
      </c>
      <c r="N21" s="191">
        <f>Table114[[#This Row],[Importe ]]+Table114[[#This Row],[IVA]]</f>
        <v>0</v>
      </c>
      <c r="O21" s="191"/>
      <c r="P21" s="191"/>
      <c r="Q21" s="37"/>
      <c r="R21" s="131"/>
      <c r="S21" s="131"/>
      <c r="T21" s="131"/>
      <c r="U21" s="37"/>
      <c r="V21" s="37"/>
    </row>
    <row r="22" spans="2:22" x14ac:dyDescent="0.2">
      <c r="B22" s="111"/>
      <c r="C22" s="98"/>
      <c r="D22" s="131"/>
      <c r="E22" s="131"/>
      <c r="F22" s="131"/>
      <c r="G22" s="37"/>
      <c r="H22" s="37"/>
      <c r="I22" s="37"/>
      <c r="J22" s="37"/>
      <c r="K22" s="37"/>
      <c r="L22" s="191"/>
      <c r="M22" s="191">
        <f>Table114[[#This Row],[Importe ]]*0.16</f>
        <v>0</v>
      </c>
      <c r="N22" s="191">
        <f>Table114[[#This Row],[Importe ]]+Table114[[#This Row],[IVA]]</f>
        <v>0</v>
      </c>
      <c r="O22" s="191"/>
      <c r="P22" s="191"/>
      <c r="Q22" s="37"/>
      <c r="R22" s="131"/>
      <c r="S22" s="131"/>
      <c r="T22" s="131"/>
      <c r="U22" s="37"/>
      <c r="V22" s="37"/>
    </row>
    <row r="23" spans="2:22" x14ac:dyDescent="0.2">
      <c r="B23" s="111"/>
      <c r="C23" s="98"/>
      <c r="D23" s="131"/>
      <c r="E23" s="131"/>
      <c r="F23" s="131"/>
      <c r="G23" s="37"/>
      <c r="H23" s="37"/>
      <c r="I23" s="37"/>
      <c r="J23" s="37"/>
      <c r="K23" s="37"/>
      <c r="L23" s="191"/>
      <c r="M23" s="191">
        <f>Table114[[#This Row],[Importe ]]*0.16</f>
        <v>0</v>
      </c>
      <c r="N23" s="191">
        <f>Table114[[#This Row],[Importe ]]+Table114[[#This Row],[IVA]]</f>
        <v>0</v>
      </c>
      <c r="O23" s="191"/>
      <c r="P23" s="191"/>
      <c r="Q23" s="37"/>
      <c r="R23" s="131"/>
      <c r="S23" s="131"/>
      <c r="T23" s="131"/>
      <c r="U23" s="37"/>
      <c r="V23" s="37"/>
    </row>
    <row r="24" spans="2:22" x14ac:dyDescent="0.2">
      <c r="B24" s="111"/>
      <c r="C24" s="98"/>
      <c r="D24" s="131"/>
      <c r="E24" s="131"/>
      <c r="F24" s="131"/>
      <c r="G24" s="37"/>
      <c r="H24" s="37"/>
      <c r="I24" s="37"/>
      <c r="J24" s="37"/>
      <c r="K24" s="37"/>
      <c r="L24" s="191"/>
      <c r="M24" s="191">
        <f>Table114[[#This Row],[Importe ]]*0.16</f>
        <v>0</v>
      </c>
      <c r="N24" s="191">
        <f>Table114[[#This Row],[Importe ]]+Table114[[#This Row],[IVA]]</f>
        <v>0</v>
      </c>
      <c r="O24" s="191"/>
      <c r="P24" s="191"/>
      <c r="Q24" s="37"/>
      <c r="R24" s="131"/>
      <c r="S24" s="131"/>
      <c r="T24" s="131"/>
      <c r="U24" s="37"/>
      <c r="V24" s="37"/>
    </row>
    <row r="25" spans="2:22" x14ac:dyDescent="0.2">
      <c r="B25" s="193"/>
      <c r="C25" s="194"/>
      <c r="D25" s="193"/>
      <c r="E25" s="193"/>
      <c r="F25" s="193"/>
      <c r="G25" s="194"/>
      <c r="H25" s="194"/>
      <c r="I25" s="194"/>
      <c r="J25" s="194"/>
      <c r="K25" s="194"/>
      <c r="L25" s="195">
        <f>SUBTOTAL(109,Table114[[Importe ]])</f>
        <v>0</v>
      </c>
      <c r="M25" s="195">
        <f>SUBTOTAL(109,Table114[IVA])</f>
        <v>0</v>
      </c>
      <c r="N25" s="195">
        <f>SUBTOTAL(109,Table114[Total])</f>
        <v>0</v>
      </c>
      <c r="O25" s="194"/>
      <c r="P25" s="194"/>
      <c r="Q25" s="194"/>
      <c r="R25" s="194"/>
      <c r="S25" s="194"/>
      <c r="T25" s="194"/>
      <c r="U25" s="194"/>
      <c r="V25" s="194"/>
    </row>
    <row r="27" spans="2:22" ht="17" thickBot="1" x14ac:dyDescent="0.25"/>
    <row r="28" spans="2:22" x14ac:dyDescent="0.2">
      <c r="B28" s="228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30"/>
    </row>
    <row r="29" spans="2:22" ht="17" thickBot="1" x14ac:dyDescent="0.25">
      <c r="B29" s="231" t="s">
        <v>119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3"/>
    </row>
    <row r="30" spans="2:22" ht="37" thickBot="1" x14ac:dyDescent="0.25">
      <c r="B30" s="188" t="s">
        <v>100</v>
      </c>
      <c r="C30" s="189" t="s">
        <v>101</v>
      </c>
      <c r="D30" s="190" t="s">
        <v>102</v>
      </c>
      <c r="E30" s="190" t="s">
        <v>103</v>
      </c>
      <c r="F30" s="190" t="s">
        <v>104</v>
      </c>
      <c r="G30" s="190" t="s">
        <v>105</v>
      </c>
      <c r="H30" s="190" t="s">
        <v>106</v>
      </c>
      <c r="I30" s="190" t="s">
        <v>107</v>
      </c>
      <c r="J30" s="190" t="s">
        <v>108</v>
      </c>
      <c r="K30" s="190" t="s">
        <v>109</v>
      </c>
      <c r="L30" s="190" t="s">
        <v>118</v>
      </c>
      <c r="M30" s="190" t="s">
        <v>110</v>
      </c>
      <c r="N30" s="190" t="s">
        <v>97</v>
      </c>
      <c r="O30" s="190" t="s">
        <v>111</v>
      </c>
      <c r="P30" s="190" t="s">
        <v>48</v>
      </c>
      <c r="Q30" s="190" t="s">
        <v>112</v>
      </c>
      <c r="R30" s="190" t="s">
        <v>113</v>
      </c>
      <c r="S30" s="190" t="s">
        <v>114</v>
      </c>
      <c r="T30" s="190" t="s">
        <v>115</v>
      </c>
      <c r="U30" s="190" t="s">
        <v>116</v>
      </c>
      <c r="V30" s="190" t="s">
        <v>117</v>
      </c>
    </row>
    <row r="31" spans="2:22" x14ac:dyDescent="0.2">
      <c r="B31" s="111"/>
      <c r="C31" s="37"/>
      <c r="D31" s="131"/>
      <c r="E31" s="131"/>
      <c r="F31" s="131"/>
      <c r="G31" s="37"/>
      <c r="H31" s="37"/>
      <c r="I31" s="37"/>
      <c r="J31" s="37"/>
      <c r="K31" s="37"/>
      <c r="L31" s="191"/>
      <c r="M31" s="191">
        <f>Table1315[[#This Row],[Importe ]]*0.16</f>
        <v>0</v>
      </c>
      <c r="N31" s="191">
        <f>Table1315[[#This Row],[Importe ]]+Table1315[[#This Row],[IVA]]</f>
        <v>0</v>
      </c>
      <c r="O31" s="191"/>
      <c r="P31" s="191"/>
      <c r="Q31" s="131"/>
      <c r="R31" s="131"/>
      <c r="S31" s="131"/>
      <c r="T31" s="131"/>
      <c r="U31" s="131"/>
      <c r="V31" s="131"/>
    </row>
    <row r="32" spans="2:22" x14ac:dyDescent="0.2">
      <c r="B32" s="111"/>
      <c r="C32" s="37"/>
      <c r="D32" s="131"/>
      <c r="E32" s="131"/>
      <c r="F32" s="131"/>
      <c r="G32" s="37"/>
      <c r="H32" s="37"/>
      <c r="I32" s="37"/>
      <c r="J32" s="37"/>
      <c r="K32" s="37"/>
      <c r="L32" s="191"/>
      <c r="M32" s="191">
        <f>Table1315[[#This Row],[Importe ]]*0.16</f>
        <v>0</v>
      </c>
      <c r="N32" s="191">
        <f>Table1315[[#This Row],[Importe ]]+Table1315[[#This Row],[IVA]]</f>
        <v>0</v>
      </c>
      <c r="O32" s="191"/>
      <c r="P32" s="191"/>
      <c r="Q32" s="131"/>
      <c r="R32" s="131"/>
      <c r="S32" s="131"/>
      <c r="T32" s="131"/>
      <c r="U32" s="131"/>
      <c r="V32" s="131"/>
    </row>
    <row r="33" spans="2:22" x14ac:dyDescent="0.2">
      <c r="B33" s="111"/>
      <c r="C33" s="37"/>
      <c r="D33" s="131"/>
      <c r="E33" s="131"/>
      <c r="F33" s="131"/>
      <c r="G33" s="37"/>
      <c r="H33" s="37"/>
      <c r="I33" s="37"/>
      <c r="J33" s="37"/>
      <c r="K33" s="37"/>
      <c r="L33" s="191"/>
      <c r="M33" s="191">
        <f>Table1315[[#This Row],[Importe ]]*0.16</f>
        <v>0</v>
      </c>
      <c r="N33" s="191">
        <f>Table1315[[#This Row],[Importe ]]+Table1315[[#This Row],[IVA]]</f>
        <v>0</v>
      </c>
      <c r="O33" s="191"/>
      <c r="P33" s="191"/>
      <c r="Q33" s="37"/>
      <c r="R33" s="131"/>
      <c r="S33" s="131"/>
      <c r="T33" s="131"/>
      <c r="U33" s="37"/>
      <c r="V33" s="37"/>
    </row>
    <row r="34" spans="2:22" x14ac:dyDescent="0.2">
      <c r="B34" s="111"/>
      <c r="C34" s="98"/>
      <c r="D34" s="131"/>
      <c r="E34" s="131"/>
      <c r="F34" s="131"/>
      <c r="G34" s="37"/>
      <c r="H34" s="37"/>
      <c r="I34" s="37"/>
      <c r="J34" s="37"/>
      <c r="K34" s="37"/>
      <c r="L34" s="191"/>
      <c r="M34" s="191">
        <f>Table1315[[#This Row],[Importe ]]*0.16</f>
        <v>0</v>
      </c>
      <c r="N34" s="191">
        <f>Table1315[[#This Row],[Importe ]]+Table1315[[#This Row],[IVA]]</f>
        <v>0</v>
      </c>
      <c r="O34" s="191"/>
      <c r="P34" s="191"/>
      <c r="Q34" s="37"/>
      <c r="R34" s="131"/>
      <c r="S34" s="131"/>
      <c r="T34" s="131"/>
      <c r="U34" s="37"/>
      <c r="V34" s="37"/>
    </row>
    <row r="35" spans="2:22" x14ac:dyDescent="0.2">
      <c r="B35" s="111"/>
      <c r="C35" s="37"/>
      <c r="D35" s="131"/>
      <c r="E35" s="131"/>
      <c r="F35" s="131"/>
      <c r="G35" s="37"/>
      <c r="H35" s="37"/>
      <c r="I35" s="37"/>
      <c r="J35" s="37"/>
      <c r="K35" s="37"/>
      <c r="L35" s="191"/>
      <c r="M35" s="191">
        <f>Table1315[[#This Row],[Importe ]]*0.16</f>
        <v>0</v>
      </c>
      <c r="N35" s="191">
        <f>Table1315[[#This Row],[Importe ]]+Table1315[[#This Row],[IVA]]</f>
        <v>0</v>
      </c>
      <c r="O35" s="191"/>
      <c r="P35" s="191"/>
      <c r="Q35" s="131"/>
      <c r="R35" s="131"/>
      <c r="S35" s="131"/>
      <c r="T35" s="131"/>
      <c r="U35" s="131"/>
      <c r="V35" s="131"/>
    </row>
    <row r="36" spans="2:22" x14ac:dyDescent="0.2">
      <c r="B36" s="111"/>
      <c r="C36" s="37"/>
      <c r="D36" s="131"/>
      <c r="E36" s="131"/>
      <c r="F36" s="131"/>
      <c r="G36" s="37"/>
      <c r="H36" s="37"/>
      <c r="I36" s="37"/>
      <c r="J36" s="37"/>
      <c r="K36" s="37"/>
      <c r="L36" s="191"/>
      <c r="M36" s="191">
        <f>Table1315[[#This Row],[Importe ]]*0.16</f>
        <v>0</v>
      </c>
      <c r="N36" s="191">
        <f>Table1315[[#This Row],[Importe ]]+Table1315[[#This Row],[IVA]]</f>
        <v>0</v>
      </c>
      <c r="O36" s="191"/>
      <c r="P36" s="191"/>
      <c r="Q36" s="131"/>
      <c r="R36" s="131"/>
      <c r="S36" s="131"/>
      <c r="T36" s="131"/>
      <c r="U36" s="131"/>
      <c r="V36" s="131"/>
    </row>
    <row r="37" spans="2:22" x14ac:dyDescent="0.2">
      <c r="B37" s="111"/>
      <c r="C37" s="37"/>
      <c r="D37" s="131"/>
      <c r="E37" s="131"/>
      <c r="F37" s="131"/>
      <c r="G37" s="37"/>
      <c r="H37" s="98"/>
      <c r="I37" s="37"/>
      <c r="J37" s="37"/>
      <c r="K37" s="37"/>
      <c r="L37" s="191"/>
      <c r="M37" s="191">
        <f>Table1315[[#This Row],[Importe ]]*0.16</f>
        <v>0</v>
      </c>
      <c r="N37" s="191">
        <f>Table1315[[#This Row],[Importe ]]+Table1315[[#This Row],[IVA]]</f>
        <v>0</v>
      </c>
      <c r="O37" s="191"/>
      <c r="P37" s="191"/>
      <c r="Q37" s="131"/>
      <c r="R37" s="131"/>
      <c r="S37" s="131"/>
      <c r="T37" s="131"/>
      <c r="U37" s="131"/>
      <c r="V37" s="131"/>
    </row>
    <row r="38" spans="2:22" x14ac:dyDescent="0.2">
      <c r="B38" s="111"/>
      <c r="C38" s="37"/>
      <c r="D38" s="131"/>
      <c r="E38" s="131"/>
      <c r="F38" s="131"/>
      <c r="G38" s="37"/>
      <c r="H38" s="98"/>
      <c r="I38" s="37"/>
      <c r="J38" s="37"/>
      <c r="K38" s="37"/>
      <c r="L38" s="191"/>
      <c r="M38" s="191">
        <f>Table1315[[#This Row],[Importe ]]*0.16</f>
        <v>0</v>
      </c>
      <c r="N38" s="191">
        <f>Table1315[[#This Row],[Importe ]]+Table1315[[#This Row],[IVA]]</f>
        <v>0</v>
      </c>
      <c r="O38" s="191"/>
      <c r="P38" s="191"/>
      <c r="Q38" s="131"/>
      <c r="R38" s="131"/>
      <c r="S38" s="131"/>
      <c r="T38" s="131"/>
      <c r="U38" s="131"/>
      <c r="V38" s="131"/>
    </row>
    <row r="39" spans="2:22" x14ac:dyDescent="0.2">
      <c r="B39" s="111"/>
      <c r="C39" s="37"/>
      <c r="D39" s="131"/>
      <c r="E39" s="131"/>
      <c r="F39" s="131"/>
      <c r="G39" s="37"/>
      <c r="H39" s="37"/>
      <c r="I39" s="37"/>
      <c r="J39" s="37"/>
      <c r="K39" s="37"/>
      <c r="L39" s="191"/>
      <c r="M39" s="191">
        <f>Table1315[[#This Row],[Importe ]]*0.16</f>
        <v>0</v>
      </c>
      <c r="N39" s="191">
        <f>Table1315[[#This Row],[Importe ]]+Table1315[[#This Row],[IVA]]</f>
        <v>0</v>
      </c>
      <c r="O39" s="191"/>
      <c r="P39" s="191"/>
      <c r="Q39" s="131"/>
      <c r="R39" s="131"/>
      <c r="S39" s="131"/>
      <c r="T39" s="131"/>
      <c r="U39" s="131"/>
      <c r="V39" s="131"/>
    </row>
    <row r="40" spans="2:22" x14ac:dyDescent="0.2">
      <c r="B40" s="111"/>
      <c r="C40" s="37"/>
      <c r="D40" s="131"/>
      <c r="E40" s="131"/>
      <c r="F40" s="131"/>
      <c r="G40" s="37"/>
      <c r="H40" s="37"/>
      <c r="I40" s="37"/>
      <c r="J40" s="37"/>
      <c r="K40" s="37"/>
      <c r="L40" s="191"/>
      <c r="M40" s="191">
        <f>Table1315[[#This Row],[Importe ]]*0.16</f>
        <v>0</v>
      </c>
      <c r="N40" s="191">
        <f>Table1315[[#This Row],[Importe ]]+Table1315[[#This Row],[IVA]]</f>
        <v>0</v>
      </c>
      <c r="O40" s="191"/>
      <c r="P40" s="191"/>
      <c r="Q40" s="131"/>
      <c r="R40" s="131"/>
      <c r="S40" s="131"/>
      <c r="T40" s="131"/>
      <c r="U40" s="131"/>
      <c r="V40" s="131"/>
    </row>
    <row r="41" spans="2:22" x14ac:dyDescent="0.2">
      <c r="B41" s="111"/>
      <c r="C41" s="37"/>
      <c r="D41" s="131"/>
      <c r="E41" s="131"/>
      <c r="F41" s="131"/>
      <c r="G41" s="37"/>
      <c r="H41" s="37"/>
      <c r="I41" s="37"/>
      <c r="J41" s="37"/>
      <c r="K41" s="37"/>
      <c r="L41" s="191"/>
      <c r="M41" s="191">
        <f>Table1315[[#This Row],[Importe ]]*0.16</f>
        <v>0</v>
      </c>
      <c r="N41" s="191">
        <f>Table1315[[#This Row],[Importe ]]+Table1315[[#This Row],[IVA]]</f>
        <v>0</v>
      </c>
      <c r="O41" s="191"/>
      <c r="P41" s="191"/>
      <c r="Q41" s="37"/>
      <c r="R41" s="131"/>
      <c r="S41" s="131"/>
      <c r="T41" s="131"/>
      <c r="U41" s="37"/>
      <c r="V41" s="37"/>
    </row>
    <row r="42" spans="2:22" x14ac:dyDescent="0.2">
      <c r="B42" s="111"/>
      <c r="C42" s="98"/>
      <c r="D42" s="131"/>
      <c r="E42" s="131"/>
      <c r="F42" s="131"/>
      <c r="G42" s="37"/>
      <c r="H42" s="37"/>
      <c r="I42" s="37"/>
      <c r="J42" s="37"/>
      <c r="K42" s="37"/>
      <c r="L42" s="191"/>
      <c r="M42" s="191">
        <f>Table1315[[#This Row],[Importe ]]*0.16</f>
        <v>0</v>
      </c>
      <c r="N42" s="191">
        <f>Table1315[[#This Row],[Importe ]]+Table1315[[#This Row],[IVA]]</f>
        <v>0</v>
      </c>
      <c r="O42" s="191"/>
      <c r="P42" s="191"/>
      <c r="Q42" s="37"/>
      <c r="R42" s="131"/>
      <c r="S42" s="131"/>
      <c r="T42" s="131"/>
      <c r="U42" s="37"/>
      <c r="V42" s="37"/>
    </row>
    <row r="43" spans="2:22" x14ac:dyDescent="0.2">
      <c r="B43" s="111"/>
      <c r="C43" s="192"/>
      <c r="D43" s="131"/>
      <c r="E43" s="131"/>
      <c r="F43" s="131"/>
      <c r="G43" s="37"/>
      <c r="H43" s="37"/>
      <c r="I43" s="37"/>
      <c r="J43" s="37"/>
      <c r="K43" s="37"/>
      <c r="L43" s="191"/>
      <c r="M43" s="191">
        <f>Table1315[[#This Row],[Importe ]]*0.16</f>
        <v>0</v>
      </c>
      <c r="N43" s="191">
        <f>Table1315[[#This Row],[Importe ]]+Table1315[[#This Row],[IVA]]</f>
        <v>0</v>
      </c>
      <c r="O43" s="191"/>
      <c r="P43" s="191"/>
      <c r="Q43" s="37"/>
      <c r="R43" s="131"/>
      <c r="S43" s="131"/>
      <c r="T43" s="131"/>
      <c r="U43" s="37"/>
      <c r="V43" s="37"/>
    </row>
    <row r="44" spans="2:22" x14ac:dyDescent="0.2">
      <c r="B44" s="111"/>
      <c r="C44" s="98"/>
      <c r="D44" s="131"/>
      <c r="E44" s="131"/>
      <c r="F44" s="131"/>
      <c r="G44" s="37"/>
      <c r="H44" s="37"/>
      <c r="I44" s="37"/>
      <c r="J44" s="37"/>
      <c r="K44" s="37"/>
      <c r="L44" s="191"/>
      <c r="M44" s="191">
        <f>Table1315[[#This Row],[Importe ]]*0.16</f>
        <v>0</v>
      </c>
      <c r="N44" s="191">
        <f>Table1315[[#This Row],[Importe ]]+Table1315[[#This Row],[IVA]]</f>
        <v>0</v>
      </c>
      <c r="O44" s="191"/>
      <c r="P44" s="191"/>
      <c r="Q44" s="37"/>
      <c r="R44" s="131"/>
      <c r="S44" s="131"/>
      <c r="T44" s="131"/>
      <c r="U44" s="37"/>
      <c r="V44" s="37"/>
    </row>
    <row r="45" spans="2:22" x14ac:dyDescent="0.2">
      <c r="B45" s="111"/>
      <c r="C45" s="98"/>
      <c r="D45" s="131"/>
      <c r="E45" s="131"/>
      <c r="F45" s="131"/>
      <c r="G45" s="37"/>
      <c r="H45" s="37"/>
      <c r="I45" s="37"/>
      <c r="J45" s="37"/>
      <c r="K45" s="37"/>
      <c r="L45" s="191"/>
      <c r="M45" s="191">
        <f>Table1315[[#This Row],[Importe ]]*0.16</f>
        <v>0</v>
      </c>
      <c r="N45" s="191">
        <f>Table1315[[#This Row],[Importe ]]+Table1315[[#This Row],[IVA]]</f>
        <v>0</v>
      </c>
      <c r="O45" s="191"/>
      <c r="P45" s="191"/>
      <c r="Q45" s="37"/>
      <c r="R45" s="131"/>
      <c r="S45" s="131"/>
      <c r="T45" s="131"/>
      <c r="U45" s="37"/>
      <c r="V45" s="37"/>
    </row>
    <row r="46" spans="2:22" x14ac:dyDescent="0.2">
      <c r="B46" s="111"/>
      <c r="C46" s="98"/>
      <c r="D46" s="131"/>
      <c r="E46" s="131"/>
      <c r="F46" s="131"/>
      <c r="G46" s="37"/>
      <c r="H46" s="37"/>
      <c r="I46" s="37"/>
      <c r="J46" s="37"/>
      <c r="K46" s="37"/>
      <c r="L46" s="191"/>
      <c r="M46" s="191">
        <f>Table1315[[#This Row],[Importe ]]*0.16</f>
        <v>0</v>
      </c>
      <c r="N46" s="191">
        <f>Table1315[[#This Row],[Importe ]]+Table1315[[#This Row],[IVA]]</f>
        <v>0</v>
      </c>
      <c r="O46" s="191"/>
      <c r="P46" s="191"/>
      <c r="Q46" s="37"/>
      <c r="R46" s="131"/>
      <c r="S46" s="131"/>
      <c r="T46" s="131"/>
      <c r="U46" s="37"/>
      <c r="V46" s="37"/>
    </row>
    <row r="47" spans="2:22" x14ac:dyDescent="0.2">
      <c r="B47" s="111"/>
      <c r="C47" s="98"/>
      <c r="D47" s="131"/>
      <c r="E47" s="131"/>
      <c r="F47" s="131"/>
      <c r="G47" s="37"/>
      <c r="H47" s="37"/>
      <c r="I47" s="37"/>
      <c r="J47" s="37"/>
      <c r="K47" s="37"/>
      <c r="L47" s="191"/>
      <c r="M47" s="191">
        <f>Table1315[[#This Row],[Importe ]]*0.16</f>
        <v>0</v>
      </c>
      <c r="N47" s="191">
        <f>Table1315[[#This Row],[Importe ]]+Table1315[[#This Row],[IVA]]</f>
        <v>0</v>
      </c>
      <c r="O47" s="191"/>
      <c r="P47" s="191"/>
      <c r="Q47" s="37"/>
      <c r="R47" s="131"/>
      <c r="S47" s="131"/>
      <c r="T47" s="131"/>
      <c r="U47" s="37"/>
      <c r="V47" s="37"/>
    </row>
    <row r="48" spans="2:22" x14ac:dyDescent="0.2">
      <c r="B48" s="111"/>
      <c r="C48" s="98"/>
      <c r="D48" s="131"/>
      <c r="E48" s="131"/>
      <c r="F48" s="131"/>
      <c r="G48" s="37"/>
      <c r="H48" s="37"/>
      <c r="I48" s="37"/>
      <c r="J48" s="37"/>
      <c r="K48" s="37"/>
      <c r="L48" s="191"/>
      <c r="M48" s="191">
        <f>Table1315[[#This Row],[Importe ]]*0.16</f>
        <v>0</v>
      </c>
      <c r="N48" s="191">
        <f>Table1315[[#This Row],[Importe ]]+Table1315[[#This Row],[IVA]]</f>
        <v>0</v>
      </c>
      <c r="O48" s="191"/>
      <c r="P48" s="191"/>
      <c r="Q48" s="37"/>
      <c r="R48" s="131"/>
      <c r="S48" s="131"/>
      <c r="T48" s="131"/>
      <c r="U48" s="37"/>
      <c r="V48" s="37"/>
    </row>
    <row r="49" spans="2:22" x14ac:dyDescent="0.2">
      <c r="B49" s="111"/>
      <c r="C49" s="98"/>
      <c r="D49" s="131"/>
      <c r="E49" s="131"/>
      <c r="F49" s="131"/>
      <c r="G49" s="37"/>
      <c r="H49" s="37"/>
      <c r="I49" s="37"/>
      <c r="J49" s="37"/>
      <c r="K49" s="37"/>
      <c r="L49" s="191"/>
      <c r="M49" s="191">
        <f>Table1315[[#This Row],[Importe ]]*0.16</f>
        <v>0</v>
      </c>
      <c r="N49" s="191">
        <f>Table1315[[#This Row],[Importe ]]+Table1315[[#This Row],[IVA]]</f>
        <v>0</v>
      </c>
      <c r="O49" s="191"/>
      <c r="P49" s="191"/>
      <c r="Q49" s="37"/>
      <c r="R49" s="131"/>
      <c r="S49" s="131"/>
      <c r="T49" s="131"/>
      <c r="U49" s="37"/>
      <c r="V49" s="37"/>
    </row>
    <row r="50" spans="2:22" x14ac:dyDescent="0.2">
      <c r="B50" s="111"/>
      <c r="C50" s="98"/>
      <c r="D50" s="131"/>
      <c r="E50" s="131"/>
      <c r="F50" s="131"/>
      <c r="G50" s="37"/>
      <c r="H50" s="37"/>
      <c r="I50" s="37"/>
      <c r="J50" s="37"/>
      <c r="K50" s="37"/>
      <c r="L50" s="191"/>
      <c r="M50" s="191">
        <f>Table1315[[#This Row],[Importe ]]*0.16</f>
        <v>0</v>
      </c>
      <c r="N50" s="191">
        <f>Table1315[[#This Row],[Importe ]]+Table1315[[#This Row],[IVA]]</f>
        <v>0</v>
      </c>
      <c r="O50" s="191"/>
      <c r="P50" s="191"/>
      <c r="Q50" s="37"/>
      <c r="R50" s="131"/>
      <c r="S50" s="131"/>
      <c r="T50" s="131"/>
      <c r="U50" s="37"/>
      <c r="V50" s="37"/>
    </row>
    <row r="51" spans="2:22" x14ac:dyDescent="0.2">
      <c r="B51" s="193"/>
      <c r="C51" s="194"/>
      <c r="D51" s="193"/>
      <c r="E51" s="193"/>
      <c r="F51" s="193"/>
      <c r="G51" s="194"/>
      <c r="H51" s="194"/>
      <c r="I51" s="194"/>
      <c r="J51" s="194"/>
      <c r="K51" s="194"/>
      <c r="L51" s="195">
        <f>SUBTOTAL(109,Table1315[[Importe ]])</f>
        <v>0</v>
      </c>
      <c r="M51" s="195">
        <f>SUBTOTAL(109,Table1315[IVA])</f>
        <v>0</v>
      </c>
      <c r="N51" s="195">
        <f>SUBTOTAL(109,Table1315[Total])</f>
        <v>0</v>
      </c>
      <c r="O51" s="194"/>
      <c r="P51" s="194"/>
      <c r="Q51" s="194"/>
      <c r="R51" s="194"/>
      <c r="S51" s="194"/>
      <c r="T51" s="194"/>
      <c r="U51" s="194"/>
      <c r="V51" s="194"/>
    </row>
    <row r="53" spans="2:22" ht="17" thickBot="1" x14ac:dyDescent="0.25"/>
    <row r="54" spans="2:22" x14ac:dyDescent="0.2">
      <c r="B54" s="228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30"/>
    </row>
    <row r="55" spans="2:22" ht="17" thickBot="1" x14ac:dyDescent="0.25">
      <c r="B55" s="231" t="s">
        <v>121</v>
      </c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3"/>
    </row>
    <row r="56" spans="2:22" ht="37" thickBot="1" x14ac:dyDescent="0.25">
      <c r="B56" s="188" t="s">
        <v>100</v>
      </c>
      <c r="C56" s="189" t="s">
        <v>101</v>
      </c>
      <c r="D56" s="190" t="s">
        <v>102</v>
      </c>
      <c r="E56" s="190" t="s">
        <v>103</v>
      </c>
      <c r="F56" s="190" t="s">
        <v>104</v>
      </c>
      <c r="G56" s="190" t="s">
        <v>105</v>
      </c>
      <c r="H56" s="190" t="s">
        <v>106</v>
      </c>
      <c r="I56" s="190" t="s">
        <v>107</v>
      </c>
      <c r="J56" s="190" t="s">
        <v>108</v>
      </c>
      <c r="K56" s="190" t="s">
        <v>109</v>
      </c>
      <c r="L56" s="190" t="s">
        <v>118</v>
      </c>
      <c r="M56" s="190" t="s">
        <v>110</v>
      </c>
      <c r="N56" s="190" t="s">
        <v>97</v>
      </c>
      <c r="O56" s="190" t="s">
        <v>111</v>
      </c>
      <c r="P56" s="190" t="s">
        <v>48</v>
      </c>
      <c r="Q56" s="190" t="s">
        <v>112</v>
      </c>
      <c r="R56" s="190" t="s">
        <v>113</v>
      </c>
      <c r="S56" s="190" t="s">
        <v>114</v>
      </c>
      <c r="T56" s="190" t="s">
        <v>115</v>
      </c>
      <c r="U56" s="190" t="s">
        <v>116</v>
      </c>
      <c r="V56" s="190" t="s">
        <v>117</v>
      </c>
    </row>
    <row r="57" spans="2:22" x14ac:dyDescent="0.2">
      <c r="B57" s="111"/>
      <c r="C57" s="37"/>
      <c r="D57" s="131"/>
      <c r="E57" s="131"/>
      <c r="F57" s="131"/>
      <c r="G57" s="37"/>
      <c r="H57" s="37"/>
      <c r="I57" s="37"/>
      <c r="J57" s="37"/>
      <c r="K57" s="37"/>
      <c r="L57" s="191"/>
      <c r="M57" s="191">
        <f>Table13416[[#This Row],[Importe ]]*0.16</f>
        <v>0</v>
      </c>
      <c r="N57" s="191">
        <f>Table13416[[#This Row],[Importe ]]+Table13416[[#This Row],[IVA]]</f>
        <v>0</v>
      </c>
      <c r="O57" s="191"/>
      <c r="P57" s="191"/>
      <c r="Q57" s="131"/>
      <c r="R57" s="131"/>
      <c r="S57" s="131"/>
      <c r="T57" s="131"/>
      <c r="U57" s="131"/>
      <c r="V57" s="131"/>
    </row>
    <row r="58" spans="2:22" x14ac:dyDescent="0.2">
      <c r="B58" s="111"/>
      <c r="C58" s="37"/>
      <c r="D58" s="131"/>
      <c r="E58" s="131"/>
      <c r="F58" s="131"/>
      <c r="G58" s="37"/>
      <c r="H58" s="37"/>
      <c r="I58" s="37"/>
      <c r="J58" s="37"/>
      <c r="K58" s="37"/>
      <c r="L58" s="191"/>
      <c r="M58" s="191">
        <f>Table13416[[#This Row],[Importe ]]*0.16</f>
        <v>0</v>
      </c>
      <c r="N58" s="191">
        <f>Table13416[[#This Row],[Importe ]]+Table13416[[#This Row],[IVA]]</f>
        <v>0</v>
      </c>
      <c r="O58" s="191"/>
      <c r="P58" s="191"/>
      <c r="Q58" s="131"/>
      <c r="R58" s="131"/>
      <c r="S58" s="131"/>
      <c r="T58" s="131"/>
      <c r="U58" s="131"/>
      <c r="V58" s="131"/>
    </row>
    <row r="59" spans="2:22" x14ac:dyDescent="0.2">
      <c r="B59" s="111"/>
      <c r="C59" s="37"/>
      <c r="D59" s="131"/>
      <c r="E59" s="131"/>
      <c r="F59" s="131"/>
      <c r="G59" s="37"/>
      <c r="H59" s="37"/>
      <c r="I59" s="37"/>
      <c r="J59" s="37"/>
      <c r="K59" s="37"/>
      <c r="L59" s="191"/>
      <c r="M59" s="191">
        <f>Table13416[[#This Row],[Importe ]]*0.16</f>
        <v>0</v>
      </c>
      <c r="N59" s="191">
        <f>Table13416[[#This Row],[Importe ]]+Table13416[[#This Row],[IVA]]</f>
        <v>0</v>
      </c>
      <c r="O59" s="191"/>
      <c r="P59" s="191"/>
      <c r="Q59" s="37"/>
      <c r="R59" s="131"/>
      <c r="S59" s="131"/>
      <c r="T59" s="131"/>
      <c r="U59" s="37"/>
      <c r="V59" s="37"/>
    </row>
    <row r="60" spans="2:22" x14ac:dyDescent="0.2">
      <c r="B60" s="111"/>
      <c r="C60" s="98"/>
      <c r="D60" s="131"/>
      <c r="E60" s="131"/>
      <c r="F60" s="131"/>
      <c r="G60" s="37"/>
      <c r="H60" s="37"/>
      <c r="I60" s="37"/>
      <c r="J60" s="37"/>
      <c r="K60" s="37"/>
      <c r="L60" s="191"/>
      <c r="M60" s="191">
        <f>Table13416[[#This Row],[Importe ]]*0.16</f>
        <v>0</v>
      </c>
      <c r="N60" s="191">
        <f>Table13416[[#This Row],[Importe ]]+Table13416[[#This Row],[IVA]]</f>
        <v>0</v>
      </c>
      <c r="O60" s="191"/>
      <c r="P60" s="191"/>
      <c r="Q60" s="37"/>
      <c r="R60" s="131"/>
      <c r="S60" s="131"/>
      <c r="T60" s="131"/>
      <c r="U60" s="37"/>
      <c r="V60" s="37"/>
    </row>
    <row r="61" spans="2:22" x14ac:dyDescent="0.2">
      <c r="B61" s="111"/>
      <c r="C61" s="37"/>
      <c r="D61" s="131"/>
      <c r="E61" s="131"/>
      <c r="F61" s="131"/>
      <c r="G61" s="37"/>
      <c r="H61" s="37"/>
      <c r="I61" s="37"/>
      <c r="J61" s="37"/>
      <c r="K61" s="37"/>
      <c r="L61" s="191"/>
      <c r="M61" s="191">
        <f>Table13416[[#This Row],[Importe ]]*0.16</f>
        <v>0</v>
      </c>
      <c r="N61" s="191">
        <f>Table13416[[#This Row],[Importe ]]+Table13416[[#This Row],[IVA]]</f>
        <v>0</v>
      </c>
      <c r="O61" s="191"/>
      <c r="P61" s="191"/>
      <c r="Q61" s="131"/>
      <c r="R61" s="131"/>
      <c r="S61" s="131"/>
      <c r="T61" s="131"/>
      <c r="U61" s="131"/>
      <c r="V61" s="131"/>
    </row>
    <row r="62" spans="2:22" x14ac:dyDescent="0.2">
      <c r="B62" s="111"/>
      <c r="C62" s="37"/>
      <c r="D62" s="131"/>
      <c r="E62" s="131"/>
      <c r="F62" s="131"/>
      <c r="G62" s="37"/>
      <c r="H62" s="37"/>
      <c r="I62" s="37"/>
      <c r="J62" s="37"/>
      <c r="K62" s="37"/>
      <c r="L62" s="191"/>
      <c r="M62" s="191">
        <f>Table13416[[#This Row],[Importe ]]*0.16</f>
        <v>0</v>
      </c>
      <c r="N62" s="191">
        <f>Table13416[[#This Row],[Importe ]]+Table13416[[#This Row],[IVA]]</f>
        <v>0</v>
      </c>
      <c r="O62" s="191"/>
      <c r="P62" s="191"/>
      <c r="Q62" s="131"/>
      <c r="R62" s="131"/>
      <c r="S62" s="131"/>
      <c r="T62" s="131"/>
      <c r="U62" s="131"/>
      <c r="V62" s="131"/>
    </row>
    <row r="63" spans="2:22" x14ac:dyDescent="0.2">
      <c r="B63" s="111"/>
      <c r="C63" s="37"/>
      <c r="D63" s="131"/>
      <c r="E63" s="131"/>
      <c r="F63" s="131"/>
      <c r="G63" s="37"/>
      <c r="H63" s="98"/>
      <c r="I63" s="37"/>
      <c r="J63" s="37"/>
      <c r="K63" s="37"/>
      <c r="L63" s="191"/>
      <c r="M63" s="191">
        <f>Table13416[[#This Row],[Importe ]]*0.16</f>
        <v>0</v>
      </c>
      <c r="N63" s="191">
        <f>Table13416[[#This Row],[Importe ]]+Table13416[[#This Row],[IVA]]</f>
        <v>0</v>
      </c>
      <c r="O63" s="191"/>
      <c r="P63" s="191"/>
      <c r="Q63" s="131"/>
      <c r="R63" s="131"/>
      <c r="S63" s="131"/>
      <c r="T63" s="131"/>
      <c r="U63" s="131"/>
      <c r="V63" s="131"/>
    </row>
    <row r="64" spans="2:22" x14ac:dyDescent="0.2">
      <c r="B64" s="111"/>
      <c r="C64" s="37"/>
      <c r="D64" s="131"/>
      <c r="E64" s="131"/>
      <c r="F64" s="131"/>
      <c r="G64" s="37"/>
      <c r="H64" s="98"/>
      <c r="I64" s="37"/>
      <c r="J64" s="37"/>
      <c r="K64" s="37"/>
      <c r="L64" s="191"/>
      <c r="M64" s="191">
        <f>Table13416[[#This Row],[Importe ]]*0.16</f>
        <v>0</v>
      </c>
      <c r="N64" s="191">
        <f>Table13416[[#This Row],[Importe ]]+Table13416[[#This Row],[IVA]]</f>
        <v>0</v>
      </c>
      <c r="O64" s="191"/>
      <c r="P64" s="191"/>
      <c r="Q64" s="131"/>
      <c r="R64" s="131"/>
      <c r="S64" s="131"/>
      <c r="T64" s="131"/>
      <c r="U64" s="131"/>
      <c r="V64" s="131"/>
    </row>
    <row r="65" spans="2:22" x14ac:dyDescent="0.2">
      <c r="B65" s="111"/>
      <c r="C65" s="37"/>
      <c r="D65" s="131"/>
      <c r="E65" s="131"/>
      <c r="F65" s="131"/>
      <c r="G65" s="37"/>
      <c r="H65" s="37"/>
      <c r="I65" s="37"/>
      <c r="J65" s="37"/>
      <c r="K65" s="37"/>
      <c r="L65" s="191"/>
      <c r="M65" s="191">
        <f>Table13416[[#This Row],[Importe ]]*0.16</f>
        <v>0</v>
      </c>
      <c r="N65" s="191">
        <f>Table13416[[#This Row],[Importe ]]+Table13416[[#This Row],[IVA]]</f>
        <v>0</v>
      </c>
      <c r="O65" s="191"/>
      <c r="P65" s="191"/>
      <c r="Q65" s="131"/>
      <c r="R65" s="131"/>
      <c r="S65" s="131"/>
      <c r="T65" s="131"/>
      <c r="U65" s="131"/>
      <c r="V65" s="131"/>
    </row>
    <row r="66" spans="2:22" x14ac:dyDescent="0.2">
      <c r="B66" s="111"/>
      <c r="C66" s="37"/>
      <c r="D66" s="131"/>
      <c r="E66" s="131"/>
      <c r="F66" s="131"/>
      <c r="G66" s="37"/>
      <c r="H66" s="37"/>
      <c r="I66" s="37"/>
      <c r="J66" s="37"/>
      <c r="K66" s="37"/>
      <c r="L66" s="191"/>
      <c r="M66" s="191">
        <f>Table13416[[#This Row],[Importe ]]*0.16</f>
        <v>0</v>
      </c>
      <c r="N66" s="191">
        <f>Table13416[[#This Row],[Importe ]]+Table13416[[#This Row],[IVA]]</f>
        <v>0</v>
      </c>
      <c r="O66" s="191"/>
      <c r="P66" s="191"/>
      <c r="Q66" s="131"/>
      <c r="R66" s="131"/>
      <c r="S66" s="131"/>
      <c r="T66" s="131"/>
      <c r="U66" s="131"/>
      <c r="V66" s="131"/>
    </row>
    <row r="67" spans="2:22" x14ac:dyDescent="0.2">
      <c r="B67" s="111"/>
      <c r="C67" s="37"/>
      <c r="D67" s="131"/>
      <c r="E67" s="131"/>
      <c r="F67" s="131"/>
      <c r="G67" s="37"/>
      <c r="H67" s="37"/>
      <c r="I67" s="37"/>
      <c r="J67" s="37"/>
      <c r="K67" s="37"/>
      <c r="L67" s="191"/>
      <c r="M67" s="191">
        <f>Table13416[[#This Row],[Importe ]]*0.16</f>
        <v>0</v>
      </c>
      <c r="N67" s="191">
        <f>Table13416[[#This Row],[Importe ]]+Table13416[[#This Row],[IVA]]</f>
        <v>0</v>
      </c>
      <c r="O67" s="191"/>
      <c r="P67" s="191"/>
      <c r="Q67" s="37"/>
      <c r="R67" s="131"/>
      <c r="S67" s="131"/>
      <c r="T67" s="131"/>
      <c r="U67" s="37"/>
      <c r="V67" s="37"/>
    </row>
    <row r="68" spans="2:22" x14ac:dyDescent="0.2">
      <c r="B68" s="111"/>
      <c r="C68" s="98"/>
      <c r="D68" s="131"/>
      <c r="E68" s="131"/>
      <c r="F68" s="131"/>
      <c r="G68" s="37"/>
      <c r="H68" s="37"/>
      <c r="I68" s="37"/>
      <c r="J68" s="37"/>
      <c r="K68" s="37"/>
      <c r="L68" s="191"/>
      <c r="M68" s="191">
        <f>Table13416[[#This Row],[Importe ]]*0.16</f>
        <v>0</v>
      </c>
      <c r="N68" s="191">
        <f>Table13416[[#This Row],[Importe ]]+Table13416[[#This Row],[IVA]]</f>
        <v>0</v>
      </c>
      <c r="O68" s="191"/>
      <c r="P68" s="191"/>
      <c r="Q68" s="37"/>
      <c r="R68" s="131"/>
      <c r="S68" s="131"/>
      <c r="T68" s="131"/>
      <c r="U68" s="37"/>
      <c r="V68" s="37"/>
    </row>
    <row r="69" spans="2:22" x14ac:dyDescent="0.2">
      <c r="B69" s="111"/>
      <c r="C69" s="192"/>
      <c r="D69" s="131"/>
      <c r="E69" s="131"/>
      <c r="F69" s="131"/>
      <c r="G69" s="37"/>
      <c r="H69" s="37"/>
      <c r="I69" s="37"/>
      <c r="J69" s="37"/>
      <c r="K69" s="37"/>
      <c r="L69" s="191"/>
      <c r="M69" s="191">
        <f>Table13416[[#This Row],[Importe ]]*0.16</f>
        <v>0</v>
      </c>
      <c r="N69" s="191">
        <f>Table13416[[#This Row],[Importe ]]+Table13416[[#This Row],[IVA]]</f>
        <v>0</v>
      </c>
      <c r="O69" s="191"/>
      <c r="P69" s="191"/>
      <c r="Q69" s="37"/>
      <c r="R69" s="131"/>
      <c r="S69" s="131"/>
      <c r="T69" s="131"/>
      <c r="U69" s="37"/>
      <c r="V69" s="37"/>
    </row>
    <row r="70" spans="2:22" x14ac:dyDescent="0.2">
      <c r="B70" s="111"/>
      <c r="C70" s="98"/>
      <c r="D70" s="131"/>
      <c r="E70" s="131"/>
      <c r="F70" s="131"/>
      <c r="G70" s="37"/>
      <c r="H70" s="37"/>
      <c r="I70" s="37"/>
      <c r="J70" s="37"/>
      <c r="K70" s="37"/>
      <c r="L70" s="191"/>
      <c r="M70" s="191">
        <f>Table13416[[#This Row],[Importe ]]*0.16</f>
        <v>0</v>
      </c>
      <c r="N70" s="191">
        <f>Table13416[[#This Row],[Importe ]]+Table13416[[#This Row],[IVA]]</f>
        <v>0</v>
      </c>
      <c r="O70" s="191"/>
      <c r="P70" s="191"/>
      <c r="Q70" s="37"/>
      <c r="R70" s="131"/>
      <c r="S70" s="131"/>
      <c r="T70" s="131"/>
      <c r="U70" s="37"/>
      <c r="V70" s="37"/>
    </row>
    <row r="71" spans="2:22" x14ac:dyDescent="0.2">
      <c r="B71" s="111"/>
      <c r="C71" s="98"/>
      <c r="D71" s="131"/>
      <c r="E71" s="131"/>
      <c r="F71" s="131"/>
      <c r="G71" s="37"/>
      <c r="H71" s="37"/>
      <c r="I71" s="37"/>
      <c r="J71" s="37"/>
      <c r="K71" s="37"/>
      <c r="L71" s="191"/>
      <c r="M71" s="191">
        <f>Table13416[[#This Row],[Importe ]]*0.16</f>
        <v>0</v>
      </c>
      <c r="N71" s="191">
        <f>Table13416[[#This Row],[Importe ]]+Table13416[[#This Row],[IVA]]</f>
        <v>0</v>
      </c>
      <c r="O71" s="191"/>
      <c r="P71" s="191"/>
      <c r="Q71" s="37"/>
      <c r="R71" s="131"/>
      <c r="S71" s="131"/>
      <c r="T71" s="131"/>
      <c r="U71" s="37"/>
      <c r="V71" s="37"/>
    </row>
    <row r="72" spans="2:22" x14ac:dyDescent="0.2">
      <c r="B72" s="111"/>
      <c r="C72" s="98"/>
      <c r="D72" s="131"/>
      <c r="E72" s="131"/>
      <c r="F72" s="131"/>
      <c r="G72" s="37"/>
      <c r="H72" s="37"/>
      <c r="I72" s="37"/>
      <c r="J72" s="37"/>
      <c r="K72" s="37"/>
      <c r="L72" s="191"/>
      <c r="M72" s="191">
        <f>Table13416[[#This Row],[Importe ]]*0.16</f>
        <v>0</v>
      </c>
      <c r="N72" s="191">
        <f>Table13416[[#This Row],[Importe ]]+Table13416[[#This Row],[IVA]]</f>
        <v>0</v>
      </c>
      <c r="O72" s="191"/>
      <c r="P72" s="191"/>
      <c r="Q72" s="37"/>
      <c r="R72" s="131"/>
      <c r="S72" s="131"/>
      <c r="T72" s="131"/>
      <c r="U72" s="37"/>
      <c r="V72" s="37"/>
    </row>
    <row r="73" spans="2:22" x14ac:dyDescent="0.2">
      <c r="B73" s="111"/>
      <c r="C73" s="98"/>
      <c r="D73" s="131"/>
      <c r="E73" s="131"/>
      <c r="F73" s="131"/>
      <c r="G73" s="37"/>
      <c r="H73" s="37"/>
      <c r="I73" s="37"/>
      <c r="J73" s="37"/>
      <c r="K73" s="37"/>
      <c r="L73" s="191"/>
      <c r="M73" s="191">
        <f>Table13416[[#This Row],[Importe ]]*0.16</f>
        <v>0</v>
      </c>
      <c r="N73" s="191">
        <f>Table13416[[#This Row],[Importe ]]+Table13416[[#This Row],[IVA]]</f>
        <v>0</v>
      </c>
      <c r="O73" s="191"/>
      <c r="P73" s="191"/>
      <c r="Q73" s="37"/>
      <c r="R73" s="131"/>
      <c r="S73" s="131"/>
      <c r="T73" s="131"/>
      <c r="U73" s="37"/>
      <c r="V73" s="37"/>
    </row>
    <row r="74" spans="2:22" x14ac:dyDescent="0.2">
      <c r="B74" s="111"/>
      <c r="C74" s="98"/>
      <c r="D74" s="131"/>
      <c r="E74" s="131"/>
      <c r="F74" s="131"/>
      <c r="G74" s="37"/>
      <c r="H74" s="37"/>
      <c r="I74" s="37"/>
      <c r="J74" s="37"/>
      <c r="K74" s="37"/>
      <c r="L74" s="191"/>
      <c r="M74" s="191">
        <f>Table13416[[#This Row],[Importe ]]*0.16</f>
        <v>0</v>
      </c>
      <c r="N74" s="191">
        <f>Table13416[[#This Row],[Importe ]]+Table13416[[#This Row],[IVA]]</f>
        <v>0</v>
      </c>
      <c r="O74" s="191"/>
      <c r="P74" s="191"/>
      <c r="Q74" s="37"/>
      <c r="R74" s="131"/>
      <c r="S74" s="131"/>
      <c r="T74" s="131"/>
      <c r="U74" s="37"/>
      <c r="V74" s="37"/>
    </row>
    <row r="75" spans="2:22" x14ac:dyDescent="0.2">
      <c r="B75" s="111"/>
      <c r="C75" s="98"/>
      <c r="D75" s="131"/>
      <c r="E75" s="131"/>
      <c r="F75" s="131"/>
      <c r="G75" s="37"/>
      <c r="H75" s="37"/>
      <c r="I75" s="37"/>
      <c r="J75" s="37"/>
      <c r="K75" s="37"/>
      <c r="L75" s="191"/>
      <c r="M75" s="191">
        <f>Table13416[[#This Row],[Importe ]]*0.16</f>
        <v>0</v>
      </c>
      <c r="N75" s="191">
        <f>Table13416[[#This Row],[Importe ]]+Table13416[[#This Row],[IVA]]</f>
        <v>0</v>
      </c>
      <c r="O75" s="191"/>
      <c r="P75" s="191"/>
      <c r="Q75" s="37"/>
      <c r="R75" s="131"/>
      <c r="S75" s="131"/>
      <c r="T75" s="131"/>
      <c r="U75" s="37"/>
      <c r="V75" s="37"/>
    </row>
    <row r="76" spans="2:22" x14ac:dyDescent="0.2">
      <c r="B76" s="111"/>
      <c r="C76" s="98"/>
      <c r="D76" s="131"/>
      <c r="E76" s="131"/>
      <c r="F76" s="131"/>
      <c r="G76" s="37"/>
      <c r="H76" s="37"/>
      <c r="I76" s="37"/>
      <c r="J76" s="37"/>
      <c r="K76" s="37"/>
      <c r="L76" s="191"/>
      <c r="M76" s="191">
        <f>Table13416[[#This Row],[Importe ]]*0.16</f>
        <v>0</v>
      </c>
      <c r="N76" s="191">
        <f>Table13416[[#This Row],[Importe ]]+Table13416[[#This Row],[IVA]]</f>
        <v>0</v>
      </c>
      <c r="O76" s="191"/>
      <c r="P76" s="191"/>
      <c r="Q76" s="37"/>
      <c r="R76" s="131"/>
      <c r="S76" s="131"/>
      <c r="T76" s="131"/>
      <c r="U76" s="37"/>
      <c r="V76" s="37"/>
    </row>
    <row r="77" spans="2:22" x14ac:dyDescent="0.2">
      <c r="B77" s="193"/>
      <c r="C77" s="194"/>
      <c r="D77" s="193"/>
      <c r="E77" s="193"/>
      <c r="F77" s="193"/>
      <c r="G77" s="194"/>
      <c r="H77" s="194"/>
      <c r="I77" s="194"/>
      <c r="J77" s="194"/>
      <c r="K77" s="194"/>
      <c r="L77" s="195">
        <f>SUBTOTAL(109,Table13416[[Importe ]])</f>
        <v>0</v>
      </c>
      <c r="M77" s="195">
        <f>SUBTOTAL(109,Table13416[IVA])</f>
        <v>0</v>
      </c>
      <c r="N77" s="195">
        <f>SUBTOTAL(109,Table13416[Total])</f>
        <v>0</v>
      </c>
      <c r="O77" s="194"/>
      <c r="P77" s="194"/>
      <c r="Q77" s="194"/>
      <c r="R77" s="194"/>
      <c r="S77" s="194"/>
      <c r="T77" s="194"/>
      <c r="U77" s="194"/>
      <c r="V77" s="194"/>
    </row>
    <row r="79" spans="2:22" ht="17" thickBot="1" x14ac:dyDescent="0.25"/>
    <row r="80" spans="2:22" x14ac:dyDescent="0.2">
      <c r="B80" s="228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30"/>
    </row>
    <row r="81" spans="2:22" ht="17" thickBot="1" x14ac:dyDescent="0.25">
      <c r="B81" s="231" t="s">
        <v>122</v>
      </c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3"/>
    </row>
    <row r="82" spans="2:22" ht="37" thickBot="1" x14ac:dyDescent="0.25">
      <c r="B82" s="188" t="s">
        <v>100</v>
      </c>
      <c r="C82" s="189" t="s">
        <v>101</v>
      </c>
      <c r="D82" s="190" t="s">
        <v>102</v>
      </c>
      <c r="E82" s="190" t="s">
        <v>103</v>
      </c>
      <c r="F82" s="190" t="s">
        <v>104</v>
      </c>
      <c r="G82" s="190" t="s">
        <v>105</v>
      </c>
      <c r="H82" s="190" t="s">
        <v>106</v>
      </c>
      <c r="I82" s="190" t="s">
        <v>107</v>
      </c>
      <c r="J82" s="190" t="s">
        <v>108</v>
      </c>
      <c r="K82" s="190" t="s">
        <v>109</v>
      </c>
      <c r="L82" s="190" t="s">
        <v>118</v>
      </c>
      <c r="M82" s="190" t="s">
        <v>110</v>
      </c>
      <c r="N82" s="190" t="s">
        <v>97</v>
      </c>
      <c r="O82" s="190" t="s">
        <v>111</v>
      </c>
      <c r="P82" s="190" t="s">
        <v>48</v>
      </c>
      <c r="Q82" s="190" t="s">
        <v>112</v>
      </c>
      <c r="R82" s="190" t="s">
        <v>113</v>
      </c>
      <c r="S82" s="190" t="s">
        <v>114</v>
      </c>
      <c r="T82" s="190" t="s">
        <v>115</v>
      </c>
      <c r="U82" s="190" t="s">
        <v>116</v>
      </c>
      <c r="V82" s="190" t="s">
        <v>117</v>
      </c>
    </row>
    <row r="83" spans="2:22" x14ac:dyDescent="0.2">
      <c r="B83" s="111"/>
      <c r="C83" s="37"/>
      <c r="D83" s="131"/>
      <c r="E83" s="131"/>
      <c r="F83" s="131"/>
      <c r="G83" s="37"/>
      <c r="H83" s="37"/>
      <c r="I83" s="37"/>
      <c r="J83" s="37"/>
      <c r="K83" s="37"/>
      <c r="L83" s="191"/>
      <c r="M83" s="191">
        <f>Table13517[[#This Row],[Importe ]]*0.16</f>
        <v>0</v>
      </c>
      <c r="N83" s="191">
        <f>Table13517[[#This Row],[Importe ]]+Table13517[[#This Row],[IVA]]</f>
        <v>0</v>
      </c>
      <c r="O83" s="191"/>
      <c r="P83" s="191"/>
      <c r="Q83" s="131"/>
      <c r="R83" s="131"/>
      <c r="S83" s="131"/>
      <c r="T83" s="131"/>
      <c r="U83" s="131"/>
      <c r="V83" s="131"/>
    </row>
    <row r="84" spans="2:22" x14ac:dyDescent="0.2">
      <c r="B84" s="111"/>
      <c r="C84" s="37"/>
      <c r="D84" s="131"/>
      <c r="E84" s="131"/>
      <c r="F84" s="131"/>
      <c r="G84" s="37"/>
      <c r="H84" s="37"/>
      <c r="I84" s="37"/>
      <c r="J84" s="37"/>
      <c r="K84" s="37"/>
      <c r="L84" s="191"/>
      <c r="M84" s="191">
        <f>Table13517[[#This Row],[Importe ]]*0.16</f>
        <v>0</v>
      </c>
      <c r="N84" s="191">
        <f>Table13517[[#This Row],[Importe ]]+Table13517[[#This Row],[IVA]]</f>
        <v>0</v>
      </c>
      <c r="O84" s="191"/>
      <c r="P84" s="191"/>
      <c r="Q84" s="131"/>
      <c r="R84" s="131"/>
      <c r="S84" s="131"/>
      <c r="T84" s="131"/>
      <c r="U84" s="131"/>
      <c r="V84" s="131"/>
    </row>
    <row r="85" spans="2:22" x14ac:dyDescent="0.2">
      <c r="B85" s="111"/>
      <c r="C85" s="37"/>
      <c r="D85" s="131"/>
      <c r="E85" s="131"/>
      <c r="F85" s="131"/>
      <c r="G85" s="37"/>
      <c r="H85" s="37"/>
      <c r="I85" s="37"/>
      <c r="J85" s="37"/>
      <c r="K85" s="37"/>
      <c r="L85" s="191"/>
      <c r="M85" s="191">
        <f>Table13517[[#This Row],[Importe ]]*0.16</f>
        <v>0</v>
      </c>
      <c r="N85" s="191">
        <f>Table13517[[#This Row],[Importe ]]+Table13517[[#This Row],[IVA]]</f>
        <v>0</v>
      </c>
      <c r="O85" s="191"/>
      <c r="P85" s="191"/>
      <c r="Q85" s="37"/>
      <c r="R85" s="131"/>
      <c r="S85" s="131"/>
      <c r="T85" s="131"/>
      <c r="U85" s="37"/>
      <c r="V85" s="37"/>
    </row>
    <row r="86" spans="2:22" x14ac:dyDescent="0.2">
      <c r="B86" s="111"/>
      <c r="C86" s="98"/>
      <c r="D86" s="131"/>
      <c r="E86" s="131"/>
      <c r="F86" s="131"/>
      <c r="G86" s="37"/>
      <c r="H86" s="37"/>
      <c r="I86" s="37"/>
      <c r="J86" s="37"/>
      <c r="K86" s="37"/>
      <c r="L86" s="191"/>
      <c r="M86" s="191">
        <f>Table13517[[#This Row],[Importe ]]*0.16</f>
        <v>0</v>
      </c>
      <c r="N86" s="191">
        <f>Table13517[[#This Row],[Importe ]]+Table13517[[#This Row],[IVA]]</f>
        <v>0</v>
      </c>
      <c r="O86" s="191"/>
      <c r="P86" s="191"/>
      <c r="Q86" s="37"/>
      <c r="R86" s="131"/>
      <c r="S86" s="131"/>
      <c r="T86" s="131"/>
      <c r="U86" s="37"/>
      <c r="V86" s="37"/>
    </row>
    <row r="87" spans="2:22" x14ac:dyDescent="0.2">
      <c r="B87" s="111"/>
      <c r="C87" s="37"/>
      <c r="D87" s="131"/>
      <c r="E87" s="131"/>
      <c r="F87" s="131"/>
      <c r="G87" s="37"/>
      <c r="H87" s="37"/>
      <c r="I87" s="37"/>
      <c r="J87" s="37"/>
      <c r="K87" s="37"/>
      <c r="L87" s="191"/>
      <c r="M87" s="191">
        <f>Table13517[[#This Row],[Importe ]]*0.16</f>
        <v>0</v>
      </c>
      <c r="N87" s="191">
        <f>Table13517[[#This Row],[Importe ]]+Table13517[[#This Row],[IVA]]</f>
        <v>0</v>
      </c>
      <c r="O87" s="191"/>
      <c r="P87" s="191"/>
      <c r="Q87" s="131"/>
      <c r="R87" s="131"/>
      <c r="S87" s="131"/>
      <c r="T87" s="131"/>
      <c r="U87" s="131"/>
      <c r="V87" s="131"/>
    </row>
    <row r="88" spans="2:22" x14ac:dyDescent="0.2">
      <c r="B88" s="111"/>
      <c r="C88" s="37"/>
      <c r="D88" s="131"/>
      <c r="E88" s="131"/>
      <c r="F88" s="131"/>
      <c r="G88" s="37"/>
      <c r="H88" s="37"/>
      <c r="I88" s="37"/>
      <c r="J88" s="37"/>
      <c r="K88" s="37"/>
      <c r="L88" s="191"/>
      <c r="M88" s="191">
        <f>Table13517[[#This Row],[Importe ]]*0.16</f>
        <v>0</v>
      </c>
      <c r="N88" s="191">
        <f>Table13517[[#This Row],[Importe ]]+Table13517[[#This Row],[IVA]]</f>
        <v>0</v>
      </c>
      <c r="O88" s="191"/>
      <c r="P88" s="191"/>
      <c r="Q88" s="131"/>
      <c r="R88" s="131"/>
      <c r="S88" s="131"/>
      <c r="T88" s="131"/>
      <c r="U88" s="131"/>
      <c r="V88" s="131"/>
    </row>
    <row r="89" spans="2:22" x14ac:dyDescent="0.2">
      <c r="B89" s="111"/>
      <c r="C89" s="37"/>
      <c r="D89" s="131"/>
      <c r="E89" s="131"/>
      <c r="F89" s="131"/>
      <c r="G89" s="37"/>
      <c r="H89" s="98"/>
      <c r="I89" s="37"/>
      <c r="J89" s="37"/>
      <c r="K89" s="37"/>
      <c r="L89" s="191"/>
      <c r="M89" s="191">
        <f>Table13517[[#This Row],[Importe ]]*0.16</f>
        <v>0</v>
      </c>
      <c r="N89" s="191">
        <f>Table13517[[#This Row],[Importe ]]+Table13517[[#This Row],[IVA]]</f>
        <v>0</v>
      </c>
      <c r="O89" s="191"/>
      <c r="P89" s="191"/>
      <c r="Q89" s="131"/>
      <c r="R89" s="131"/>
      <c r="S89" s="131"/>
      <c r="T89" s="131"/>
      <c r="U89" s="131"/>
      <c r="V89" s="131"/>
    </row>
    <row r="90" spans="2:22" x14ac:dyDescent="0.2">
      <c r="B90" s="111"/>
      <c r="C90" s="37"/>
      <c r="D90" s="131"/>
      <c r="E90" s="131"/>
      <c r="F90" s="131"/>
      <c r="G90" s="37"/>
      <c r="H90" s="98"/>
      <c r="I90" s="37"/>
      <c r="J90" s="37"/>
      <c r="K90" s="37"/>
      <c r="L90" s="191"/>
      <c r="M90" s="191">
        <f>Table13517[[#This Row],[Importe ]]*0.16</f>
        <v>0</v>
      </c>
      <c r="N90" s="191">
        <f>Table13517[[#This Row],[Importe ]]+Table13517[[#This Row],[IVA]]</f>
        <v>0</v>
      </c>
      <c r="O90" s="191"/>
      <c r="P90" s="191"/>
      <c r="Q90" s="131"/>
      <c r="R90" s="131"/>
      <c r="S90" s="131"/>
      <c r="T90" s="131"/>
      <c r="U90" s="131"/>
      <c r="V90" s="131"/>
    </row>
    <row r="91" spans="2:22" x14ac:dyDescent="0.2">
      <c r="B91" s="111"/>
      <c r="C91" s="37"/>
      <c r="D91" s="131"/>
      <c r="E91" s="131"/>
      <c r="F91" s="131"/>
      <c r="G91" s="37"/>
      <c r="H91" s="37"/>
      <c r="I91" s="37"/>
      <c r="J91" s="37"/>
      <c r="K91" s="37"/>
      <c r="L91" s="191"/>
      <c r="M91" s="191">
        <f>Table13517[[#This Row],[Importe ]]*0.16</f>
        <v>0</v>
      </c>
      <c r="N91" s="191">
        <f>Table13517[[#This Row],[Importe ]]+Table13517[[#This Row],[IVA]]</f>
        <v>0</v>
      </c>
      <c r="O91" s="191"/>
      <c r="P91" s="191"/>
      <c r="Q91" s="131"/>
      <c r="R91" s="131"/>
      <c r="S91" s="131"/>
      <c r="T91" s="131"/>
      <c r="U91" s="131"/>
      <c r="V91" s="131"/>
    </row>
    <row r="92" spans="2:22" x14ac:dyDescent="0.2">
      <c r="B92" s="111"/>
      <c r="C92" s="37"/>
      <c r="D92" s="131"/>
      <c r="E92" s="131"/>
      <c r="F92" s="131"/>
      <c r="G92" s="37"/>
      <c r="H92" s="37"/>
      <c r="I92" s="37"/>
      <c r="J92" s="37"/>
      <c r="K92" s="37"/>
      <c r="L92" s="191"/>
      <c r="M92" s="191">
        <f>Table13517[[#This Row],[Importe ]]*0.16</f>
        <v>0</v>
      </c>
      <c r="N92" s="191">
        <f>Table13517[[#This Row],[Importe ]]+Table13517[[#This Row],[IVA]]</f>
        <v>0</v>
      </c>
      <c r="O92" s="191"/>
      <c r="P92" s="191"/>
      <c r="Q92" s="131"/>
      <c r="R92" s="131"/>
      <c r="S92" s="131"/>
      <c r="T92" s="131"/>
      <c r="U92" s="131"/>
      <c r="V92" s="131"/>
    </row>
    <row r="93" spans="2:22" x14ac:dyDescent="0.2">
      <c r="B93" s="111"/>
      <c r="C93" s="37"/>
      <c r="D93" s="131"/>
      <c r="E93" s="131"/>
      <c r="F93" s="131"/>
      <c r="G93" s="37"/>
      <c r="H93" s="37"/>
      <c r="I93" s="37"/>
      <c r="J93" s="37"/>
      <c r="K93" s="37"/>
      <c r="L93" s="191"/>
      <c r="M93" s="191">
        <f>Table13517[[#This Row],[Importe ]]*0.16</f>
        <v>0</v>
      </c>
      <c r="N93" s="191">
        <f>Table13517[[#This Row],[Importe ]]+Table13517[[#This Row],[IVA]]</f>
        <v>0</v>
      </c>
      <c r="O93" s="191"/>
      <c r="P93" s="191"/>
      <c r="Q93" s="37"/>
      <c r="R93" s="131"/>
      <c r="S93" s="131"/>
      <c r="T93" s="131"/>
      <c r="U93" s="37"/>
      <c r="V93" s="37"/>
    </row>
    <row r="94" spans="2:22" x14ac:dyDescent="0.2">
      <c r="B94" s="111"/>
      <c r="C94" s="98"/>
      <c r="D94" s="131"/>
      <c r="E94" s="131"/>
      <c r="F94" s="131"/>
      <c r="G94" s="37"/>
      <c r="H94" s="37"/>
      <c r="I94" s="37"/>
      <c r="J94" s="37"/>
      <c r="K94" s="37"/>
      <c r="L94" s="191"/>
      <c r="M94" s="191">
        <f>Table13517[[#This Row],[Importe ]]*0.16</f>
        <v>0</v>
      </c>
      <c r="N94" s="191">
        <f>Table13517[[#This Row],[Importe ]]+Table13517[[#This Row],[IVA]]</f>
        <v>0</v>
      </c>
      <c r="O94" s="191"/>
      <c r="P94" s="191"/>
      <c r="Q94" s="37"/>
      <c r="R94" s="131"/>
      <c r="S94" s="131"/>
      <c r="T94" s="131"/>
      <c r="U94" s="37"/>
      <c r="V94" s="37"/>
    </row>
    <row r="95" spans="2:22" x14ac:dyDescent="0.2">
      <c r="B95" s="111"/>
      <c r="C95" s="192"/>
      <c r="D95" s="131"/>
      <c r="E95" s="131"/>
      <c r="F95" s="131"/>
      <c r="G95" s="37"/>
      <c r="H95" s="37"/>
      <c r="I95" s="37"/>
      <c r="J95" s="37"/>
      <c r="K95" s="37"/>
      <c r="L95" s="191"/>
      <c r="M95" s="191">
        <f>Table13517[[#This Row],[Importe ]]*0.16</f>
        <v>0</v>
      </c>
      <c r="N95" s="191">
        <f>Table13517[[#This Row],[Importe ]]+Table13517[[#This Row],[IVA]]</f>
        <v>0</v>
      </c>
      <c r="O95" s="191"/>
      <c r="P95" s="191"/>
      <c r="Q95" s="37"/>
      <c r="R95" s="131"/>
      <c r="S95" s="131"/>
      <c r="T95" s="131"/>
      <c r="U95" s="37"/>
      <c r="V95" s="37"/>
    </row>
    <row r="96" spans="2:22" x14ac:dyDescent="0.2">
      <c r="B96" s="111"/>
      <c r="C96" s="98"/>
      <c r="D96" s="131"/>
      <c r="E96" s="131"/>
      <c r="F96" s="131"/>
      <c r="G96" s="37"/>
      <c r="H96" s="37"/>
      <c r="I96" s="37"/>
      <c r="J96" s="37"/>
      <c r="K96" s="37"/>
      <c r="L96" s="191"/>
      <c r="M96" s="191">
        <f>Table13517[[#This Row],[Importe ]]*0.16</f>
        <v>0</v>
      </c>
      <c r="N96" s="191">
        <f>Table13517[[#This Row],[Importe ]]+Table13517[[#This Row],[IVA]]</f>
        <v>0</v>
      </c>
      <c r="O96" s="191"/>
      <c r="P96" s="191"/>
      <c r="Q96" s="37"/>
      <c r="R96" s="131"/>
      <c r="S96" s="131"/>
      <c r="T96" s="131"/>
      <c r="U96" s="37"/>
      <c r="V96" s="37"/>
    </row>
    <row r="97" spans="2:22" x14ac:dyDescent="0.2">
      <c r="B97" s="111"/>
      <c r="C97" s="98"/>
      <c r="D97" s="131"/>
      <c r="E97" s="131"/>
      <c r="F97" s="131"/>
      <c r="G97" s="37"/>
      <c r="H97" s="37"/>
      <c r="I97" s="37"/>
      <c r="J97" s="37"/>
      <c r="K97" s="37"/>
      <c r="L97" s="191"/>
      <c r="M97" s="191">
        <f>Table13517[[#This Row],[Importe ]]*0.16</f>
        <v>0</v>
      </c>
      <c r="N97" s="191">
        <f>Table13517[[#This Row],[Importe ]]+Table13517[[#This Row],[IVA]]</f>
        <v>0</v>
      </c>
      <c r="O97" s="191"/>
      <c r="P97" s="191"/>
      <c r="Q97" s="37"/>
      <c r="R97" s="131"/>
      <c r="S97" s="131"/>
      <c r="T97" s="131"/>
      <c r="U97" s="37"/>
      <c r="V97" s="37"/>
    </row>
    <row r="98" spans="2:22" x14ac:dyDescent="0.2">
      <c r="B98" s="111"/>
      <c r="C98" s="98"/>
      <c r="D98" s="131"/>
      <c r="E98" s="131"/>
      <c r="F98" s="131"/>
      <c r="G98" s="37"/>
      <c r="H98" s="37"/>
      <c r="I98" s="37"/>
      <c r="J98" s="37"/>
      <c r="K98" s="37"/>
      <c r="L98" s="191"/>
      <c r="M98" s="191">
        <f>Table13517[[#This Row],[Importe ]]*0.16</f>
        <v>0</v>
      </c>
      <c r="N98" s="191">
        <f>Table13517[[#This Row],[Importe ]]+Table13517[[#This Row],[IVA]]</f>
        <v>0</v>
      </c>
      <c r="O98" s="191"/>
      <c r="P98" s="191"/>
      <c r="Q98" s="37"/>
      <c r="R98" s="131"/>
      <c r="S98" s="131"/>
      <c r="T98" s="131"/>
      <c r="U98" s="37"/>
      <c r="V98" s="37"/>
    </row>
    <row r="99" spans="2:22" x14ac:dyDescent="0.2">
      <c r="B99" s="111"/>
      <c r="C99" s="98"/>
      <c r="D99" s="131"/>
      <c r="E99" s="131"/>
      <c r="F99" s="131"/>
      <c r="G99" s="37"/>
      <c r="H99" s="37"/>
      <c r="I99" s="37"/>
      <c r="J99" s="37"/>
      <c r="K99" s="37"/>
      <c r="L99" s="191"/>
      <c r="M99" s="191">
        <f>Table13517[[#This Row],[Importe ]]*0.16</f>
        <v>0</v>
      </c>
      <c r="N99" s="191">
        <f>Table13517[[#This Row],[Importe ]]+Table13517[[#This Row],[IVA]]</f>
        <v>0</v>
      </c>
      <c r="O99" s="191"/>
      <c r="P99" s="191"/>
      <c r="Q99" s="37"/>
      <c r="R99" s="131"/>
      <c r="S99" s="131"/>
      <c r="T99" s="131"/>
      <c r="U99" s="37"/>
      <c r="V99" s="37"/>
    </row>
    <row r="100" spans="2:22" x14ac:dyDescent="0.2">
      <c r="B100" s="111"/>
      <c r="C100" s="98"/>
      <c r="D100" s="131"/>
      <c r="E100" s="131"/>
      <c r="F100" s="131"/>
      <c r="G100" s="37"/>
      <c r="H100" s="37"/>
      <c r="I100" s="37"/>
      <c r="J100" s="37"/>
      <c r="K100" s="37"/>
      <c r="L100" s="191"/>
      <c r="M100" s="191">
        <f>Table13517[[#This Row],[Importe ]]*0.16</f>
        <v>0</v>
      </c>
      <c r="N100" s="191">
        <f>Table13517[[#This Row],[Importe ]]+Table13517[[#This Row],[IVA]]</f>
        <v>0</v>
      </c>
      <c r="O100" s="191"/>
      <c r="P100" s="191"/>
      <c r="Q100" s="37"/>
      <c r="R100" s="131"/>
      <c r="S100" s="131"/>
      <c r="T100" s="131"/>
      <c r="U100" s="37"/>
      <c r="V100" s="37"/>
    </row>
    <row r="101" spans="2:22" x14ac:dyDescent="0.2">
      <c r="B101" s="111"/>
      <c r="C101" s="98"/>
      <c r="D101" s="131"/>
      <c r="E101" s="131"/>
      <c r="F101" s="131"/>
      <c r="G101" s="37"/>
      <c r="H101" s="37"/>
      <c r="I101" s="37"/>
      <c r="J101" s="37"/>
      <c r="K101" s="37"/>
      <c r="L101" s="191"/>
      <c r="M101" s="191">
        <f>Table13517[[#This Row],[Importe ]]*0.16</f>
        <v>0</v>
      </c>
      <c r="N101" s="191">
        <f>Table13517[[#This Row],[Importe ]]+Table13517[[#This Row],[IVA]]</f>
        <v>0</v>
      </c>
      <c r="O101" s="191"/>
      <c r="P101" s="191"/>
      <c r="Q101" s="37"/>
      <c r="R101" s="131"/>
      <c r="S101" s="131"/>
      <c r="T101" s="131"/>
      <c r="U101" s="37"/>
      <c r="V101" s="37"/>
    </row>
    <row r="102" spans="2:22" x14ac:dyDescent="0.2">
      <c r="B102" s="111"/>
      <c r="C102" s="98"/>
      <c r="D102" s="131"/>
      <c r="E102" s="131"/>
      <c r="F102" s="131"/>
      <c r="G102" s="37"/>
      <c r="H102" s="37"/>
      <c r="I102" s="37"/>
      <c r="J102" s="37"/>
      <c r="K102" s="37"/>
      <c r="L102" s="191"/>
      <c r="M102" s="191">
        <f>Table13517[[#This Row],[Importe ]]*0.16</f>
        <v>0</v>
      </c>
      <c r="N102" s="191">
        <f>Table13517[[#This Row],[Importe ]]+Table13517[[#This Row],[IVA]]</f>
        <v>0</v>
      </c>
      <c r="O102" s="191"/>
      <c r="P102" s="191"/>
      <c r="Q102" s="37"/>
      <c r="R102" s="131"/>
      <c r="S102" s="131"/>
      <c r="T102" s="131"/>
      <c r="U102" s="37"/>
      <c r="V102" s="37"/>
    </row>
    <row r="103" spans="2:22" x14ac:dyDescent="0.2">
      <c r="B103" s="193"/>
      <c r="C103" s="194"/>
      <c r="D103" s="193"/>
      <c r="E103" s="193"/>
      <c r="F103" s="193"/>
      <c r="G103" s="194"/>
      <c r="H103" s="194"/>
      <c r="I103" s="194"/>
      <c r="J103" s="194"/>
      <c r="K103" s="194"/>
      <c r="L103" s="195">
        <f>SUBTOTAL(109,Table13517[[Importe ]])</f>
        <v>0</v>
      </c>
      <c r="M103" s="195">
        <f>SUBTOTAL(109,Table13517[IVA])</f>
        <v>0</v>
      </c>
      <c r="N103" s="195">
        <f>SUBTOTAL(109,Table13517[Total])</f>
        <v>0</v>
      </c>
      <c r="O103" s="194"/>
      <c r="P103" s="194"/>
      <c r="Q103" s="194"/>
      <c r="R103" s="194"/>
      <c r="S103" s="194"/>
      <c r="T103" s="194"/>
      <c r="U103" s="194"/>
      <c r="V103" s="194"/>
    </row>
    <row r="105" spans="2:22" ht="17" thickBot="1" x14ac:dyDescent="0.25"/>
    <row r="106" spans="2:22" x14ac:dyDescent="0.2">
      <c r="B106" s="228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30"/>
    </row>
    <row r="107" spans="2:22" ht="17" thickBot="1" x14ac:dyDescent="0.25">
      <c r="B107" s="231" t="s">
        <v>123</v>
      </c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3"/>
    </row>
    <row r="108" spans="2:22" ht="37" thickBot="1" x14ac:dyDescent="0.25">
      <c r="B108" s="188" t="s">
        <v>100</v>
      </c>
      <c r="C108" s="189" t="s">
        <v>101</v>
      </c>
      <c r="D108" s="190" t="s">
        <v>102</v>
      </c>
      <c r="E108" s="190" t="s">
        <v>103</v>
      </c>
      <c r="F108" s="190" t="s">
        <v>104</v>
      </c>
      <c r="G108" s="190" t="s">
        <v>105</v>
      </c>
      <c r="H108" s="190" t="s">
        <v>106</v>
      </c>
      <c r="I108" s="190" t="s">
        <v>107</v>
      </c>
      <c r="J108" s="190" t="s">
        <v>108</v>
      </c>
      <c r="K108" s="190" t="s">
        <v>109</v>
      </c>
      <c r="L108" s="190" t="s">
        <v>118</v>
      </c>
      <c r="M108" s="190" t="s">
        <v>110</v>
      </c>
      <c r="N108" s="190" t="s">
        <v>97</v>
      </c>
      <c r="O108" s="190" t="s">
        <v>111</v>
      </c>
      <c r="P108" s="190" t="s">
        <v>48</v>
      </c>
      <c r="Q108" s="190" t="s">
        <v>112</v>
      </c>
      <c r="R108" s="190" t="s">
        <v>113</v>
      </c>
      <c r="S108" s="190" t="s">
        <v>114</v>
      </c>
      <c r="T108" s="190" t="s">
        <v>115</v>
      </c>
      <c r="U108" s="190" t="s">
        <v>116</v>
      </c>
      <c r="V108" s="190" t="s">
        <v>117</v>
      </c>
    </row>
    <row r="109" spans="2:22" x14ac:dyDescent="0.2">
      <c r="B109" s="111"/>
      <c r="C109" s="37"/>
      <c r="D109" s="131"/>
      <c r="E109" s="131"/>
      <c r="F109" s="131"/>
      <c r="G109" s="37"/>
      <c r="H109" s="37"/>
      <c r="I109" s="37"/>
      <c r="J109" s="37"/>
      <c r="K109" s="37"/>
      <c r="L109" s="191"/>
      <c r="M109" s="191">
        <f>Table13618[[#This Row],[Importe ]]*0.16</f>
        <v>0</v>
      </c>
      <c r="N109" s="191">
        <f>Table13618[[#This Row],[Importe ]]+Table13618[[#This Row],[IVA]]</f>
        <v>0</v>
      </c>
      <c r="O109" s="191"/>
      <c r="P109" s="191"/>
      <c r="Q109" s="131"/>
      <c r="R109" s="131"/>
      <c r="S109" s="131"/>
      <c r="T109" s="131"/>
      <c r="U109" s="131"/>
      <c r="V109" s="131"/>
    </row>
    <row r="110" spans="2:22" x14ac:dyDescent="0.2">
      <c r="B110" s="111"/>
      <c r="C110" s="37"/>
      <c r="D110" s="131"/>
      <c r="E110" s="131"/>
      <c r="F110" s="131"/>
      <c r="G110" s="37"/>
      <c r="H110" s="37"/>
      <c r="I110" s="37"/>
      <c r="J110" s="37"/>
      <c r="K110" s="37"/>
      <c r="L110" s="191"/>
      <c r="M110" s="191">
        <f>Table13618[[#This Row],[Importe ]]*0.16</f>
        <v>0</v>
      </c>
      <c r="N110" s="191">
        <f>Table13618[[#This Row],[Importe ]]+Table13618[[#This Row],[IVA]]</f>
        <v>0</v>
      </c>
      <c r="O110" s="191"/>
      <c r="P110" s="191"/>
      <c r="Q110" s="131"/>
      <c r="R110" s="131"/>
      <c r="S110" s="131"/>
      <c r="T110" s="131"/>
      <c r="U110" s="131"/>
      <c r="V110" s="131"/>
    </row>
    <row r="111" spans="2:22" x14ac:dyDescent="0.2">
      <c r="B111" s="111"/>
      <c r="C111" s="37"/>
      <c r="D111" s="131"/>
      <c r="E111" s="131"/>
      <c r="F111" s="131"/>
      <c r="G111" s="37"/>
      <c r="H111" s="37"/>
      <c r="I111" s="37"/>
      <c r="J111" s="37"/>
      <c r="K111" s="37"/>
      <c r="L111" s="191"/>
      <c r="M111" s="191">
        <f>Table13618[[#This Row],[Importe ]]*0.16</f>
        <v>0</v>
      </c>
      <c r="N111" s="191">
        <f>Table13618[[#This Row],[Importe ]]+Table13618[[#This Row],[IVA]]</f>
        <v>0</v>
      </c>
      <c r="O111" s="191"/>
      <c r="P111" s="191"/>
      <c r="Q111" s="37"/>
      <c r="R111" s="131"/>
      <c r="S111" s="131"/>
      <c r="T111" s="131"/>
      <c r="U111" s="37"/>
      <c r="V111" s="37"/>
    </row>
    <row r="112" spans="2:22" x14ac:dyDescent="0.2">
      <c r="B112" s="111"/>
      <c r="C112" s="98"/>
      <c r="D112" s="131"/>
      <c r="E112" s="131"/>
      <c r="F112" s="131"/>
      <c r="G112" s="37"/>
      <c r="H112" s="37"/>
      <c r="I112" s="37"/>
      <c r="J112" s="37"/>
      <c r="K112" s="37"/>
      <c r="L112" s="191"/>
      <c r="M112" s="191">
        <f>Table13618[[#This Row],[Importe ]]*0.16</f>
        <v>0</v>
      </c>
      <c r="N112" s="191">
        <f>Table13618[[#This Row],[Importe ]]+Table13618[[#This Row],[IVA]]</f>
        <v>0</v>
      </c>
      <c r="O112" s="191"/>
      <c r="P112" s="191"/>
      <c r="Q112" s="37"/>
      <c r="R112" s="131"/>
      <c r="S112" s="131"/>
      <c r="T112" s="131"/>
      <c r="U112" s="37"/>
      <c r="V112" s="37"/>
    </row>
    <row r="113" spans="2:22" x14ac:dyDescent="0.2">
      <c r="B113" s="111"/>
      <c r="C113" s="37"/>
      <c r="D113" s="131"/>
      <c r="E113" s="131"/>
      <c r="F113" s="131"/>
      <c r="G113" s="37"/>
      <c r="H113" s="37"/>
      <c r="I113" s="37"/>
      <c r="J113" s="37"/>
      <c r="K113" s="37"/>
      <c r="L113" s="191"/>
      <c r="M113" s="191">
        <f>Table13618[[#This Row],[Importe ]]*0.16</f>
        <v>0</v>
      </c>
      <c r="N113" s="191">
        <f>Table13618[[#This Row],[Importe ]]+Table13618[[#This Row],[IVA]]</f>
        <v>0</v>
      </c>
      <c r="O113" s="191"/>
      <c r="P113" s="191"/>
      <c r="Q113" s="131"/>
      <c r="R113" s="131"/>
      <c r="S113" s="131"/>
      <c r="T113" s="131"/>
      <c r="U113" s="131"/>
      <c r="V113" s="131"/>
    </row>
    <row r="114" spans="2:22" x14ac:dyDescent="0.2">
      <c r="B114" s="111"/>
      <c r="C114" s="37"/>
      <c r="D114" s="131"/>
      <c r="E114" s="131"/>
      <c r="F114" s="131"/>
      <c r="G114" s="37"/>
      <c r="H114" s="37"/>
      <c r="I114" s="37"/>
      <c r="J114" s="37"/>
      <c r="K114" s="37"/>
      <c r="L114" s="191"/>
      <c r="M114" s="191">
        <f>Table13618[[#This Row],[Importe ]]*0.16</f>
        <v>0</v>
      </c>
      <c r="N114" s="191">
        <f>Table13618[[#This Row],[Importe ]]+Table13618[[#This Row],[IVA]]</f>
        <v>0</v>
      </c>
      <c r="O114" s="191"/>
      <c r="P114" s="191"/>
      <c r="Q114" s="131"/>
      <c r="R114" s="131"/>
      <c r="S114" s="131"/>
      <c r="T114" s="131"/>
      <c r="U114" s="131"/>
      <c r="V114" s="131"/>
    </row>
    <row r="115" spans="2:22" x14ac:dyDescent="0.2">
      <c r="B115" s="111"/>
      <c r="C115" s="37"/>
      <c r="D115" s="131"/>
      <c r="E115" s="131"/>
      <c r="F115" s="131"/>
      <c r="G115" s="37"/>
      <c r="H115" s="98"/>
      <c r="I115" s="37"/>
      <c r="J115" s="37"/>
      <c r="K115" s="37"/>
      <c r="L115" s="191"/>
      <c r="M115" s="191">
        <f>Table13618[[#This Row],[Importe ]]*0.16</f>
        <v>0</v>
      </c>
      <c r="N115" s="191">
        <f>Table13618[[#This Row],[Importe ]]+Table13618[[#This Row],[IVA]]</f>
        <v>0</v>
      </c>
      <c r="O115" s="191"/>
      <c r="P115" s="191"/>
      <c r="Q115" s="131"/>
      <c r="R115" s="131"/>
      <c r="S115" s="131"/>
      <c r="T115" s="131"/>
      <c r="U115" s="131"/>
      <c r="V115" s="131"/>
    </row>
    <row r="116" spans="2:22" x14ac:dyDescent="0.2">
      <c r="B116" s="111"/>
      <c r="C116" s="37"/>
      <c r="D116" s="131"/>
      <c r="E116" s="131"/>
      <c r="F116" s="131"/>
      <c r="G116" s="37"/>
      <c r="H116" s="98"/>
      <c r="I116" s="37"/>
      <c r="J116" s="37"/>
      <c r="K116" s="37"/>
      <c r="L116" s="191"/>
      <c r="M116" s="191">
        <f>Table13618[[#This Row],[Importe ]]*0.16</f>
        <v>0</v>
      </c>
      <c r="N116" s="191">
        <f>Table13618[[#This Row],[Importe ]]+Table13618[[#This Row],[IVA]]</f>
        <v>0</v>
      </c>
      <c r="O116" s="191"/>
      <c r="P116" s="191"/>
      <c r="Q116" s="131"/>
      <c r="R116" s="131"/>
      <c r="S116" s="131"/>
      <c r="T116" s="131"/>
      <c r="U116" s="131"/>
      <c r="V116" s="131"/>
    </row>
    <row r="117" spans="2:22" x14ac:dyDescent="0.2">
      <c r="B117" s="111"/>
      <c r="C117" s="37"/>
      <c r="D117" s="131"/>
      <c r="E117" s="131"/>
      <c r="F117" s="131"/>
      <c r="G117" s="37"/>
      <c r="H117" s="37"/>
      <c r="I117" s="37"/>
      <c r="J117" s="37"/>
      <c r="K117" s="37"/>
      <c r="L117" s="191"/>
      <c r="M117" s="191">
        <f>Table13618[[#This Row],[Importe ]]*0.16</f>
        <v>0</v>
      </c>
      <c r="N117" s="191">
        <f>Table13618[[#This Row],[Importe ]]+Table13618[[#This Row],[IVA]]</f>
        <v>0</v>
      </c>
      <c r="O117" s="191"/>
      <c r="P117" s="191"/>
      <c r="Q117" s="131"/>
      <c r="R117" s="131"/>
      <c r="S117" s="131"/>
      <c r="T117" s="131"/>
      <c r="U117" s="131"/>
      <c r="V117" s="131"/>
    </row>
    <row r="118" spans="2:22" x14ac:dyDescent="0.2">
      <c r="B118" s="111"/>
      <c r="C118" s="37"/>
      <c r="D118" s="131"/>
      <c r="E118" s="131"/>
      <c r="F118" s="131"/>
      <c r="G118" s="37"/>
      <c r="H118" s="37"/>
      <c r="I118" s="37"/>
      <c r="J118" s="37"/>
      <c r="K118" s="37"/>
      <c r="L118" s="191"/>
      <c r="M118" s="191">
        <f>Table13618[[#This Row],[Importe ]]*0.16</f>
        <v>0</v>
      </c>
      <c r="N118" s="191">
        <f>Table13618[[#This Row],[Importe ]]+Table13618[[#This Row],[IVA]]</f>
        <v>0</v>
      </c>
      <c r="O118" s="191"/>
      <c r="P118" s="191"/>
      <c r="Q118" s="131"/>
      <c r="R118" s="131"/>
      <c r="S118" s="131"/>
      <c r="T118" s="131"/>
      <c r="U118" s="131"/>
      <c r="V118" s="131"/>
    </row>
    <row r="119" spans="2:22" x14ac:dyDescent="0.2">
      <c r="B119" s="111"/>
      <c r="C119" s="37"/>
      <c r="D119" s="131"/>
      <c r="E119" s="131"/>
      <c r="F119" s="131"/>
      <c r="G119" s="37"/>
      <c r="H119" s="37"/>
      <c r="I119" s="37"/>
      <c r="J119" s="37"/>
      <c r="K119" s="37"/>
      <c r="L119" s="191"/>
      <c r="M119" s="191">
        <f>Table13618[[#This Row],[Importe ]]*0.16</f>
        <v>0</v>
      </c>
      <c r="N119" s="191">
        <f>Table13618[[#This Row],[Importe ]]+Table13618[[#This Row],[IVA]]</f>
        <v>0</v>
      </c>
      <c r="O119" s="191"/>
      <c r="P119" s="191"/>
      <c r="Q119" s="37"/>
      <c r="R119" s="131"/>
      <c r="S119" s="131"/>
      <c r="T119" s="131"/>
      <c r="U119" s="37"/>
      <c r="V119" s="37"/>
    </row>
    <row r="120" spans="2:22" x14ac:dyDescent="0.2">
      <c r="B120" s="111"/>
      <c r="C120" s="98"/>
      <c r="D120" s="131"/>
      <c r="E120" s="131"/>
      <c r="F120" s="131"/>
      <c r="G120" s="37"/>
      <c r="H120" s="37"/>
      <c r="I120" s="37"/>
      <c r="J120" s="37"/>
      <c r="K120" s="37"/>
      <c r="L120" s="191"/>
      <c r="M120" s="191">
        <f>Table13618[[#This Row],[Importe ]]*0.16</f>
        <v>0</v>
      </c>
      <c r="N120" s="191">
        <f>Table13618[[#This Row],[Importe ]]+Table13618[[#This Row],[IVA]]</f>
        <v>0</v>
      </c>
      <c r="O120" s="191"/>
      <c r="P120" s="191"/>
      <c r="Q120" s="37"/>
      <c r="R120" s="131"/>
      <c r="S120" s="131"/>
      <c r="T120" s="131"/>
      <c r="U120" s="37"/>
      <c r="V120" s="37"/>
    </row>
    <row r="121" spans="2:22" x14ac:dyDescent="0.2">
      <c r="B121" s="111"/>
      <c r="C121" s="192"/>
      <c r="D121" s="131"/>
      <c r="E121" s="131"/>
      <c r="F121" s="131"/>
      <c r="G121" s="37"/>
      <c r="H121" s="37"/>
      <c r="I121" s="37"/>
      <c r="J121" s="37"/>
      <c r="K121" s="37"/>
      <c r="L121" s="191"/>
      <c r="M121" s="191">
        <f>Table13618[[#This Row],[Importe ]]*0.16</f>
        <v>0</v>
      </c>
      <c r="N121" s="191">
        <f>Table13618[[#This Row],[Importe ]]+Table13618[[#This Row],[IVA]]</f>
        <v>0</v>
      </c>
      <c r="O121" s="191"/>
      <c r="P121" s="191"/>
      <c r="Q121" s="37"/>
      <c r="R121" s="131"/>
      <c r="S121" s="131"/>
      <c r="T121" s="131"/>
      <c r="U121" s="37"/>
      <c r="V121" s="37"/>
    </row>
    <row r="122" spans="2:22" x14ac:dyDescent="0.2">
      <c r="B122" s="111"/>
      <c r="C122" s="98"/>
      <c r="D122" s="131"/>
      <c r="E122" s="131"/>
      <c r="F122" s="131"/>
      <c r="G122" s="37"/>
      <c r="H122" s="37"/>
      <c r="I122" s="37"/>
      <c r="J122" s="37"/>
      <c r="K122" s="37"/>
      <c r="L122" s="191"/>
      <c r="M122" s="191">
        <f>Table13618[[#This Row],[Importe ]]*0.16</f>
        <v>0</v>
      </c>
      <c r="N122" s="191">
        <f>Table13618[[#This Row],[Importe ]]+Table13618[[#This Row],[IVA]]</f>
        <v>0</v>
      </c>
      <c r="O122" s="191"/>
      <c r="P122" s="191"/>
      <c r="Q122" s="37"/>
      <c r="R122" s="131"/>
      <c r="S122" s="131"/>
      <c r="T122" s="131"/>
      <c r="U122" s="37"/>
      <c r="V122" s="37"/>
    </row>
    <row r="123" spans="2:22" x14ac:dyDescent="0.2">
      <c r="B123" s="111"/>
      <c r="C123" s="98"/>
      <c r="D123" s="131"/>
      <c r="E123" s="131"/>
      <c r="F123" s="131"/>
      <c r="G123" s="37"/>
      <c r="H123" s="37"/>
      <c r="I123" s="37"/>
      <c r="J123" s="37"/>
      <c r="K123" s="37"/>
      <c r="L123" s="191"/>
      <c r="M123" s="191">
        <f>Table13618[[#This Row],[Importe ]]*0.16</f>
        <v>0</v>
      </c>
      <c r="N123" s="191">
        <f>Table13618[[#This Row],[Importe ]]+Table13618[[#This Row],[IVA]]</f>
        <v>0</v>
      </c>
      <c r="O123" s="191"/>
      <c r="P123" s="191"/>
      <c r="Q123" s="37"/>
      <c r="R123" s="131"/>
      <c r="S123" s="131"/>
      <c r="T123" s="131"/>
      <c r="U123" s="37"/>
      <c r="V123" s="37"/>
    </row>
    <row r="124" spans="2:22" x14ac:dyDescent="0.2">
      <c r="B124" s="111"/>
      <c r="C124" s="98"/>
      <c r="D124" s="131"/>
      <c r="E124" s="131"/>
      <c r="F124" s="131"/>
      <c r="G124" s="37"/>
      <c r="H124" s="37"/>
      <c r="I124" s="37"/>
      <c r="J124" s="37"/>
      <c r="K124" s="37"/>
      <c r="L124" s="191"/>
      <c r="M124" s="191">
        <f>Table13618[[#This Row],[Importe ]]*0.16</f>
        <v>0</v>
      </c>
      <c r="N124" s="191">
        <f>Table13618[[#This Row],[Importe ]]+Table13618[[#This Row],[IVA]]</f>
        <v>0</v>
      </c>
      <c r="O124" s="191"/>
      <c r="P124" s="191"/>
      <c r="Q124" s="37"/>
      <c r="R124" s="131"/>
      <c r="S124" s="131"/>
      <c r="T124" s="131"/>
      <c r="U124" s="37"/>
      <c r="V124" s="37"/>
    </row>
    <row r="125" spans="2:22" x14ac:dyDescent="0.2">
      <c r="B125" s="111"/>
      <c r="C125" s="98"/>
      <c r="D125" s="131"/>
      <c r="E125" s="131"/>
      <c r="F125" s="131"/>
      <c r="G125" s="37"/>
      <c r="H125" s="37"/>
      <c r="I125" s="37"/>
      <c r="J125" s="37"/>
      <c r="K125" s="37"/>
      <c r="L125" s="191"/>
      <c r="M125" s="191">
        <f>Table13618[[#This Row],[Importe ]]*0.16</f>
        <v>0</v>
      </c>
      <c r="N125" s="191">
        <f>Table13618[[#This Row],[Importe ]]+Table13618[[#This Row],[IVA]]</f>
        <v>0</v>
      </c>
      <c r="O125" s="191"/>
      <c r="P125" s="191"/>
      <c r="Q125" s="37"/>
      <c r="R125" s="131"/>
      <c r="S125" s="131"/>
      <c r="T125" s="131"/>
      <c r="U125" s="37"/>
      <c r="V125" s="37"/>
    </row>
    <row r="126" spans="2:22" x14ac:dyDescent="0.2">
      <c r="B126" s="111"/>
      <c r="C126" s="98"/>
      <c r="D126" s="131"/>
      <c r="E126" s="131"/>
      <c r="F126" s="131"/>
      <c r="G126" s="37"/>
      <c r="H126" s="37"/>
      <c r="I126" s="37"/>
      <c r="J126" s="37"/>
      <c r="K126" s="37"/>
      <c r="L126" s="191"/>
      <c r="M126" s="191">
        <f>Table13618[[#This Row],[Importe ]]*0.16</f>
        <v>0</v>
      </c>
      <c r="N126" s="191">
        <f>Table13618[[#This Row],[Importe ]]+Table13618[[#This Row],[IVA]]</f>
        <v>0</v>
      </c>
      <c r="O126" s="191"/>
      <c r="P126" s="191"/>
      <c r="Q126" s="37"/>
      <c r="R126" s="131"/>
      <c r="S126" s="131"/>
      <c r="T126" s="131"/>
      <c r="U126" s="37"/>
      <c r="V126" s="37"/>
    </row>
    <row r="127" spans="2:22" x14ac:dyDescent="0.2">
      <c r="B127" s="111"/>
      <c r="C127" s="98"/>
      <c r="D127" s="131"/>
      <c r="E127" s="131"/>
      <c r="F127" s="131"/>
      <c r="G127" s="37"/>
      <c r="H127" s="37"/>
      <c r="I127" s="37"/>
      <c r="J127" s="37"/>
      <c r="K127" s="37"/>
      <c r="L127" s="191"/>
      <c r="M127" s="191">
        <f>Table13618[[#This Row],[Importe ]]*0.16</f>
        <v>0</v>
      </c>
      <c r="N127" s="191">
        <f>Table13618[[#This Row],[Importe ]]+Table13618[[#This Row],[IVA]]</f>
        <v>0</v>
      </c>
      <c r="O127" s="191"/>
      <c r="P127" s="191"/>
      <c r="Q127" s="37"/>
      <c r="R127" s="131"/>
      <c r="S127" s="131"/>
      <c r="T127" s="131"/>
      <c r="U127" s="37"/>
      <c r="V127" s="37"/>
    </row>
    <row r="128" spans="2:22" x14ac:dyDescent="0.2">
      <c r="B128" s="111"/>
      <c r="C128" s="98"/>
      <c r="D128" s="131"/>
      <c r="E128" s="131"/>
      <c r="F128" s="131"/>
      <c r="G128" s="37"/>
      <c r="H128" s="37"/>
      <c r="I128" s="37"/>
      <c r="J128" s="37"/>
      <c r="K128" s="37"/>
      <c r="L128" s="191"/>
      <c r="M128" s="191">
        <f>Table13618[[#This Row],[Importe ]]*0.16</f>
        <v>0</v>
      </c>
      <c r="N128" s="191">
        <f>Table13618[[#This Row],[Importe ]]+Table13618[[#This Row],[IVA]]</f>
        <v>0</v>
      </c>
      <c r="O128" s="191"/>
      <c r="P128" s="191"/>
      <c r="Q128" s="37"/>
      <c r="R128" s="131"/>
      <c r="S128" s="131"/>
      <c r="T128" s="131"/>
      <c r="U128" s="37"/>
      <c r="V128" s="37"/>
    </row>
    <row r="129" spans="2:22" x14ac:dyDescent="0.2">
      <c r="B129" s="193"/>
      <c r="C129" s="194"/>
      <c r="D129" s="193"/>
      <c r="E129" s="193"/>
      <c r="F129" s="193"/>
      <c r="G129" s="194"/>
      <c r="H129" s="194"/>
      <c r="I129" s="194"/>
      <c r="J129" s="194"/>
      <c r="K129" s="194"/>
      <c r="L129" s="195">
        <f>SUBTOTAL(109,Table13618[[Importe ]])</f>
        <v>0</v>
      </c>
      <c r="M129" s="195">
        <f>SUBTOTAL(109,Table13618[IVA])</f>
        <v>0</v>
      </c>
      <c r="N129" s="195">
        <f>SUBTOTAL(109,Table13618[Total])</f>
        <v>0</v>
      </c>
      <c r="O129" s="194"/>
      <c r="P129" s="194"/>
      <c r="Q129" s="194"/>
      <c r="R129" s="194"/>
      <c r="S129" s="194"/>
      <c r="T129" s="194"/>
      <c r="U129" s="194"/>
      <c r="V129" s="194"/>
    </row>
    <row r="131" spans="2:22" ht="17" thickBot="1" x14ac:dyDescent="0.25"/>
    <row r="132" spans="2:22" x14ac:dyDescent="0.2">
      <c r="B132" s="228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30"/>
    </row>
    <row r="133" spans="2:22" ht="17" thickBot="1" x14ac:dyDescent="0.25">
      <c r="B133" s="231" t="s">
        <v>124</v>
      </c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3"/>
    </row>
    <row r="134" spans="2:22" ht="37" thickBot="1" x14ac:dyDescent="0.25">
      <c r="B134" s="188" t="s">
        <v>100</v>
      </c>
      <c r="C134" s="189" t="s">
        <v>101</v>
      </c>
      <c r="D134" s="190" t="s">
        <v>102</v>
      </c>
      <c r="E134" s="190" t="s">
        <v>103</v>
      </c>
      <c r="F134" s="190" t="s">
        <v>104</v>
      </c>
      <c r="G134" s="190" t="s">
        <v>105</v>
      </c>
      <c r="H134" s="190" t="s">
        <v>106</v>
      </c>
      <c r="I134" s="190" t="s">
        <v>107</v>
      </c>
      <c r="J134" s="190" t="s">
        <v>108</v>
      </c>
      <c r="K134" s="190" t="s">
        <v>109</v>
      </c>
      <c r="L134" s="190" t="s">
        <v>118</v>
      </c>
      <c r="M134" s="190" t="s">
        <v>110</v>
      </c>
      <c r="N134" s="190" t="s">
        <v>97</v>
      </c>
      <c r="O134" s="190" t="s">
        <v>111</v>
      </c>
      <c r="P134" s="190" t="s">
        <v>48</v>
      </c>
      <c r="Q134" s="190" t="s">
        <v>112</v>
      </c>
      <c r="R134" s="190" t="s">
        <v>113</v>
      </c>
      <c r="S134" s="190" t="s">
        <v>114</v>
      </c>
      <c r="T134" s="190" t="s">
        <v>115</v>
      </c>
      <c r="U134" s="190" t="s">
        <v>116</v>
      </c>
      <c r="V134" s="190" t="s">
        <v>117</v>
      </c>
    </row>
    <row r="135" spans="2:22" x14ac:dyDescent="0.2">
      <c r="B135" s="111"/>
      <c r="C135" s="37"/>
      <c r="D135" s="131"/>
      <c r="E135" s="131"/>
      <c r="F135" s="131"/>
      <c r="G135" s="37"/>
      <c r="H135" s="37"/>
      <c r="I135" s="37"/>
      <c r="J135" s="37"/>
      <c r="K135" s="37"/>
      <c r="L135" s="191"/>
      <c r="M135" s="191">
        <f>Table13719[[#This Row],[Importe ]]*0.16</f>
        <v>0</v>
      </c>
      <c r="N135" s="191">
        <f>Table13719[[#This Row],[Importe ]]+Table13719[[#This Row],[IVA]]</f>
        <v>0</v>
      </c>
      <c r="O135" s="191"/>
      <c r="P135" s="191"/>
      <c r="Q135" s="131"/>
      <c r="R135" s="131"/>
      <c r="S135" s="131"/>
      <c r="T135" s="131"/>
      <c r="U135" s="131"/>
      <c r="V135" s="131"/>
    </row>
    <row r="136" spans="2:22" x14ac:dyDescent="0.2">
      <c r="B136" s="111"/>
      <c r="C136" s="37"/>
      <c r="D136" s="131"/>
      <c r="E136" s="131"/>
      <c r="F136" s="131"/>
      <c r="G136" s="37"/>
      <c r="H136" s="37"/>
      <c r="I136" s="37"/>
      <c r="J136" s="37"/>
      <c r="K136" s="37"/>
      <c r="L136" s="191"/>
      <c r="M136" s="191">
        <f>Table13719[[#This Row],[Importe ]]*0.16</f>
        <v>0</v>
      </c>
      <c r="N136" s="191">
        <f>Table13719[[#This Row],[Importe ]]+Table13719[[#This Row],[IVA]]</f>
        <v>0</v>
      </c>
      <c r="O136" s="191"/>
      <c r="P136" s="191"/>
      <c r="Q136" s="131"/>
      <c r="R136" s="131"/>
      <c r="S136" s="131"/>
      <c r="T136" s="131"/>
      <c r="U136" s="131"/>
      <c r="V136" s="131"/>
    </row>
    <row r="137" spans="2:22" x14ac:dyDescent="0.2">
      <c r="B137" s="111"/>
      <c r="C137" s="37"/>
      <c r="D137" s="131"/>
      <c r="E137" s="131"/>
      <c r="F137" s="131"/>
      <c r="G137" s="37"/>
      <c r="H137" s="37"/>
      <c r="I137" s="37"/>
      <c r="J137" s="37"/>
      <c r="K137" s="37"/>
      <c r="L137" s="191"/>
      <c r="M137" s="191">
        <f>Table13719[[#This Row],[Importe ]]*0.16</f>
        <v>0</v>
      </c>
      <c r="N137" s="191">
        <f>Table13719[[#This Row],[Importe ]]+Table13719[[#This Row],[IVA]]</f>
        <v>0</v>
      </c>
      <c r="O137" s="191"/>
      <c r="P137" s="191"/>
      <c r="Q137" s="37"/>
      <c r="R137" s="131"/>
      <c r="S137" s="131"/>
      <c r="T137" s="131"/>
      <c r="U137" s="37"/>
      <c r="V137" s="37"/>
    </row>
    <row r="138" spans="2:22" x14ac:dyDescent="0.2">
      <c r="B138" s="111"/>
      <c r="C138" s="98"/>
      <c r="D138" s="131"/>
      <c r="E138" s="131"/>
      <c r="F138" s="131"/>
      <c r="G138" s="37"/>
      <c r="H138" s="37"/>
      <c r="I138" s="37"/>
      <c r="J138" s="37"/>
      <c r="K138" s="37"/>
      <c r="L138" s="191"/>
      <c r="M138" s="191">
        <f>Table13719[[#This Row],[Importe ]]*0.16</f>
        <v>0</v>
      </c>
      <c r="N138" s="191">
        <f>Table13719[[#This Row],[Importe ]]+Table13719[[#This Row],[IVA]]</f>
        <v>0</v>
      </c>
      <c r="O138" s="191"/>
      <c r="P138" s="191"/>
      <c r="Q138" s="37"/>
      <c r="R138" s="131"/>
      <c r="S138" s="131"/>
      <c r="T138" s="131"/>
      <c r="U138" s="37"/>
      <c r="V138" s="37"/>
    </row>
    <row r="139" spans="2:22" x14ac:dyDescent="0.2">
      <c r="B139" s="111"/>
      <c r="C139" s="37"/>
      <c r="D139" s="131"/>
      <c r="E139" s="131"/>
      <c r="F139" s="131"/>
      <c r="G139" s="37"/>
      <c r="H139" s="37"/>
      <c r="I139" s="37"/>
      <c r="J139" s="37"/>
      <c r="K139" s="37"/>
      <c r="L139" s="191"/>
      <c r="M139" s="191">
        <f>Table13719[[#This Row],[Importe ]]*0.16</f>
        <v>0</v>
      </c>
      <c r="N139" s="191">
        <f>Table13719[[#This Row],[Importe ]]+Table13719[[#This Row],[IVA]]</f>
        <v>0</v>
      </c>
      <c r="O139" s="191"/>
      <c r="P139" s="191"/>
      <c r="Q139" s="131"/>
      <c r="R139" s="131"/>
      <c r="S139" s="131"/>
      <c r="T139" s="131"/>
      <c r="U139" s="131"/>
      <c r="V139" s="131"/>
    </row>
    <row r="140" spans="2:22" x14ac:dyDescent="0.2">
      <c r="B140" s="111"/>
      <c r="C140" s="37"/>
      <c r="D140" s="131"/>
      <c r="E140" s="131"/>
      <c r="F140" s="131"/>
      <c r="G140" s="37"/>
      <c r="H140" s="37"/>
      <c r="I140" s="37"/>
      <c r="J140" s="37"/>
      <c r="K140" s="37"/>
      <c r="L140" s="191"/>
      <c r="M140" s="191">
        <f>Table13719[[#This Row],[Importe ]]*0.16</f>
        <v>0</v>
      </c>
      <c r="N140" s="191">
        <f>Table13719[[#This Row],[Importe ]]+Table13719[[#This Row],[IVA]]</f>
        <v>0</v>
      </c>
      <c r="O140" s="191"/>
      <c r="P140" s="191"/>
      <c r="Q140" s="131"/>
      <c r="R140" s="131"/>
      <c r="S140" s="131"/>
      <c r="T140" s="131"/>
      <c r="U140" s="131"/>
      <c r="V140" s="131"/>
    </row>
    <row r="141" spans="2:22" x14ac:dyDescent="0.2">
      <c r="B141" s="111"/>
      <c r="C141" s="37"/>
      <c r="D141" s="131"/>
      <c r="E141" s="131"/>
      <c r="F141" s="131"/>
      <c r="G141" s="37"/>
      <c r="H141" s="98"/>
      <c r="I141" s="37"/>
      <c r="J141" s="37"/>
      <c r="K141" s="37"/>
      <c r="L141" s="191"/>
      <c r="M141" s="191">
        <f>Table13719[[#This Row],[Importe ]]*0.16</f>
        <v>0</v>
      </c>
      <c r="N141" s="191">
        <f>Table13719[[#This Row],[Importe ]]+Table13719[[#This Row],[IVA]]</f>
        <v>0</v>
      </c>
      <c r="O141" s="191"/>
      <c r="P141" s="191"/>
      <c r="Q141" s="131"/>
      <c r="R141" s="131"/>
      <c r="S141" s="131"/>
      <c r="T141" s="131"/>
      <c r="U141" s="131"/>
      <c r="V141" s="131"/>
    </row>
    <row r="142" spans="2:22" x14ac:dyDescent="0.2">
      <c r="B142" s="111"/>
      <c r="C142" s="37"/>
      <c r="D142" s="131"/>
      <c r="E142" s="131"/>
      <c r="F142" s="131"/>
      <c r="G142" s="37"/>
      <c r="H142" s="98"/>
      <c r="I142" s="37"/>
      <c r="J142" s="37"/>
      <c r="K142" s="37"/>
      <c r="L142" s="191"/>
      <c r="M142" s="191">
        <f>Table13719[[#This Row],[Importe ]]*0.16</f>
        <v>0</v>
      </c>
      <c r="N142" s="191">
        <f>Table13719[[#This Row],[Importe ]]+Table13719[[#This Row],[IVA]]</f>
        <v>0</v>
      </c>
      <c r="O142" s="191"/>
      <c r="P142" s="191"/>
      <c r="Q142" s="131"/>
      <c r="R142" s="131"/>
      <c r="S142" s="131"/>
      <c r="T142" s="131"/>
      <c r="U142" s="131"/>
      <c r="V142" s="131"/>
    </row>
    <row r="143" spans="2:22" x14ac:dyDescent="0.2">
      <c r="B143" s="111"/>
      <c r="C143" s="37"/>
      <c r="D143" s="131"/>
      <c r="E143" s="131"/>
      <c r="F143" s="131"/>
      <c r="G143" s="37"/>
      <c r="H143" s="37"/>
      <c r="I143" s="37"/>
      <c r="J143" s="37"/>
      <c r="K143" s="37"/>
      <c r="L143" s="191"/>
      <c r="M143" s="191">
        <f>Table13719[[#This Row],[Importe ]]*0.16</f>
        <v>0</v>
      </c>
      <c r="N143" s="191">
        <f>Table13719[[#This Row],[Importe ]]+Table13719[[#This Row],[IVA]]</f>
        <v>0</v>
      </c>
      <c r="O143" s="191"/>
      <c r="P143" s="191"/>
      <c r="Q143" s="131"/>
      <c r="R143" s="131"/>
      <c r="S143" s="131"/>
      <c r="T143" s="131"/>
      <c r="U143" s="131"/>
      <c r="V143" s="131"/>
    </row>
    <row r="144" spans="2:22" x14ac:dyDescent="0.2">
      <c r="B144" s="111"/>
      <c r="C144" s="37"/>
      <c r="D144" s="131"/>
      <c r="E144" s="131"/>
      <c r="F144" s="131"/>
      <c r="G144" s="37"/>
      <c r="H144" s="37"/>
      <c r="I144" s="37"/>
      <c r="J144" s="37"/>
      <c r="K144" s="37"/>
      <c r="L144" s="191"/>
      <c r="M144" s="191">
        <f>Table13719[[#This Row],[Importe ]]*0.16</f>
        <v>0</v>
      </c>
      <c r="N144" s="191">
        <f>Table13719[[#This Row],[Importe ]]+Table13719[[#This Row],[IVA]]</f>
        <v>0</v>
      </c>
      <c r="O144" s="191"/>
      <c r="P144" s="191"/>
      <c r="Q144" s="131"/>
      <c r="R144" s="131"/>
      <c r="S144" s="131"/>
      <c r="T144" s="131"/>
      <c r="U144" s="131"/>
      <c r="V144" s="131"/>
    </row>
    <row r="145" spans="2:22" x14ac:dyDescent="0.2">
      <c r="B145" s="111"/>
      <c r="C145" s="37"/>
      <c r="D145" s="131"/>
      <c r="E145" s="131"/>
      <c r="F145" s="131"/>
      <c r="G145" s="37"/>
      <c r="H145" s="37"/>
      <c r="I145" s="37"/>
      <c r="J145" s="37"/>
      <c r="K145" s="37"/>
      <c r="L145" s="191"/>
      <c r="M145" s="191">
        <f>Table13719[[#This Row],[Importe ]]*0.16</f>
        <v>0</v>
      </c>
      <c r="N145" s="191">
        <f>Table13719[[#This Row],[Importe ]]+Table13719[[#This Row],[IVA]]</f>
        <v>0</v>
      </c>
      <c r="O145" s="191"/>
      <c r="P145" s="191"/>
      <c r="Q145" s="37"/>
      <c r="R145" s="131"/>
      <c r="S145" s="131"/>
      <c r="T145" s="131"/>
      <c r="U145" s="37"/>
      <c r="V145" s="37"/>
    </row>
    <row r="146" spans="2:22" x14ac:dyDescent="0.2">
      <c r="B146" s="111"/>
      <c r="C146" s="98"/>
      <c r="D146" s="131"/>
      <c r="E146" s="131"/>
      <c r="F146" s="131"/>
      <c r="G146" s="37"/>
      <c r="H146" s="37"/>
      <c r="I146" s="37"/>
      <c r="J146" s="37"/>
      <c r="K146" s="37"/>
      <c r="L146" s="191"/>
      <c r="M146" s="191">
        <f>Table13719[[#This Row],[Importe ]]*0.16</f>
        <v>0</v>
      </c>
      <c r="N146" s="191">
        <f>Table13719[[#This Row],[Importe ]]+Table13719[[#This Row],[IVA]]</f>
        <v>0</v>
      </c>
      <c r="O146" s="191"/>
      <c r="P146" s="191"/>
      <c r="Q146" s="37"/>
      <c r="R146" s="131"/>
      <c r="S146" s="131"/>
      <c r="T146" s="131"/>
      <c r="U146" s="37"/>
      <c r="V146" s="37"/>
    </row>
    <row r="147" spans="2:22" x14ac:dyDescent="0.2">
      <c r="B147" s="111"/>
      <c r="C147" s="192"/>
      <c r="D147" s="131"/>
      <c r="E147" s="131"/>
      <c r="F147" s="131"/>
      <c r="G147" s="37"/>
      <c r="H147" s="37"/>
      <c r="I147" s="37"/>
      <c r="J147" s="37"/>
      <c r="K147" s="37"/>
      <c r="L147" s="191"/>
      <c r="M147" s="191">
        <f>Table13719[[#This Row],[Importe ]]*0.16</f>
        <v>0</v>
      </c>
      <c r="N147" s="191">
        <f>Table13719[[#This Row],[Importe ]]+Table13719[[#This Row],[IVA]]</f>
        <v>0</v>
      </c>
      <c r="O147" s="191"/>
      <c r="P147" s="191"/>
      <c r="Q147" s="37"/>
      <c r="R147" s="131"/>
      <c r="S147" s="131"/>
      <c r="T147" s="131"/>
      <c r="U147" s="37"/>
      <c r="V147" s="37"/>
    </row>
    <row r="148" spans="2:22" x14ac:dyDescent="0.2">
      <c r="B148" s="111"/>
      <c r="C148" s="98"/>
      <c r="D148" s="131"/>
      <c r="E148" s="131"/>
      <c r="F148" s="131"/>
      <c r="G148" s="37"/>
      <c r="H148" s="37"/>
      <c r="I148" s="37"/>
      <c r="J148" s="37"/>
      <c r="K148" s="37"/>
      <c r="L148" s="191"/>
      <c r="M148" s="191">
        <f>Table13719[[#This Row],[Importe ]]*0.16</f>
        <v>0</v>
      </c>
      <c r="N148" s="191">
        <f>Table13719[[#This Row],[Importe ]]+Table13719[[#This Row],[IVA]]</f>
        <v>0</v>
      </c>
      <c r="O148" s="191"/>
      <c r="P148" s="191"/>
      <c r="Q148" s="37"/>
      <c r="R148" s="131"/>
      <c r="S148" s="131"/>
      <c r="T148" s="131"/>
      <c r="U148" s="37"/>
      <c r="V148" s="37"/>
    </row>
    <row r="149" spans="2:22" x14ac:dyDescent="0.2">
      <c r="B149" s="111"/>
      <c r="C149" s="98"/>
      <c r="D149" s="131"/>
      <c r="E149" s="131"/>
      <c r="F149" s="131"/>
      <c r="G149" s="37"/>
      <c r="H149" s="37"/>
      <c r="I149" s="37"/>
      <c r="J149" s="37"/>
      <c r="K149" s="37"/>
      <c r="L149" s="191"/>
      <c r="M149" s="191">
        <f>Table13719[[#This Row],[Importe ]]*0.16</f>
        <v>0</v>
      </c>
      <c r="N149" s="191">
        <f>Table13719[[#This Row],[Importe ]]+Table13719[[#This Row],[IVA]]</f>
        <v>0</v>
      </c>
      <c r="O149" s="191"/>
      <c r="P149" s="191"/>
      <c r="Q149" s="37"/>
      <c r="R149" s="131"/>
      <c r="S149" s="131"/>
      <c r="T149" s="131"/>
      <c r="U149" s="37"/>
      <c r="V149" s="37"/>
    </row>
    <row r="150" spans="2:22" x14ac:dyDescent="0.2">
      <c r="B150" s="111"/>
      <c r="C150" s="98"/>
      <c r="D150" s="131"/>
      <c r="E150" s="131"/>
      <c r="F150" s="131"/>
      <c r="G150" s="37"/>
      <c r="H150" s="37"/>
      <c r="I150" s="37"/>
      <c r="J150" s="37"/>
      <c r="K150" s="37"/>
      <c r="L150" s="191"/>
      <c r="M150" s="191">
        <f>Table13719[[#This Row],[Importe ]]*0.16</f>
        <v>0</v>
      </c>
      <c r="N150" s="191">
        <f>Table13719[[#This Row],[Importe ]]+Table13719[[#This Row],[IVA]]</f>
        <v>0</v>
      </c>
      <c r="O150" s="191"/>
      <c r="P150" s="191"/>
      <c r="Q150" s="37"/>
      <c r="R150" s="131"/>
      <c r="S150" s="131"/>
      <c r="T150" s="131"/>
      <c r="U150" s="37"/>
      <c r="V150" s="37"/>
    </row>
    <row r="151" spans="2:22" x14ac:dyDescent="0.2">
      <c r="B151" s="111"/>
      <c r="C151" s="98"/>
      <c r="D151" s="131"/>
      <c r="E151" s="131"/>
      <c r="F151" s="131"/>
      <c r="G151" s="37"/>
      <c r="H151" s="37"/>
      <c r="I151" s="37"/>
      <c r="J151" s="37"/>
      <c r="K151" s="37"/>
      <c r="L151" s="191"/>
      <c r="M151" s="191">
        <f>Table13719[[#This Row],[Importe ]]*0.16</f>
        <v>0</v>
      </c>
      <c r="N151" s="191">
        <f>Table13719[[#This Row],[Importe ]]+Table13719[[#This Row],[IVA]]</f>
        <v>0</v>
      </c>
      <c r="O151" s="191"/>
      <c r="P151" s="191"/>
      <c r="Q151" s="37"/>
      <c r="R151" s="131"/>
      <c r="S151" s="131"/>
      <c r="T151" s="131"/>
      <c r="U151" s="37"/>
      <c r="V151" s="37"/>
    </row>
    <row r="152" spans="2:22" x14ac:dyDescent="0.2">
      <c r="B152" s="111"/>
      <c r="C152" s="98"/>
      <c r="D152" s="131"/>
      <c r="E152" s="131"/>
      <c r="F152" s="131"/>
      <c r="G152" s="37"/>
      <c r="H152" s="37"/>
      <c r="I152" s="37"/>
      <c r="J152" s="37"/>
      <c r="K152" s="37"/>
      <c r="L152" s="191"/>
      <c r="M152" s="191">
        <f>Table13719[[#This Row],[Importe ]]*0.16</f>
        <v>0</v>
      </c>
      <c r="N152" s="191">
        <f>Table13719[[#This Row],[Importe ]]+Table13719[[#This Row],[IVA]]</f>
        <v>0</v>
      </c>
      <c r="O152" s="191"/>
      <c r="P152" s="191"/>
      <c r="Q152" s="37"/>
      <c r="R152" s="131"/>
      <c r="S152" s="131"/>
      <c r="T152" s="131"/>
      <c r="U152" s="37"/>
      <c r="V152" s="37"/>
    </row>
    <row r="153" spans="2:22" x14ac:dyDescent="0.2">
      <c r="B153" s="111"/>
      <c r="C153" s="98"/>
      <c r="D153" s="131"/>
      <c r="E153" s="131"/>
      <c r="F153" s="131"/>
      <c r="G153" s="37"/>
      <c r="H153" s="37"/>
      <c r="I153" s="37"/>
      <c r="J153" s="37"/>
      <c r="K153" s="37"/>
      <c r="L153" s="191"/>
      <c r="M153" s="191">
        <f>Table13719[[#This Row],[Importe ]]*0.16</f>
        <v>0</v>
      </c>
      <c r="N153" s="191">
        <f>Table13719[[#This Row],[Importe ]]+Table13719[[#This Row],[IVA]]</f>
        <v>0</v>
      </c>
      <c r="O153" s="191"/>
      <c r="P153" s="191"/>
      <c r="Q153" s="37"/>
      <c r="R153" s="131"/>
      <c r="S153" s="131"/>
      <c r="T153" s="131"/>
      <c r="U153" s="37"/>
      <c r="V153" s="37"/>
    </row>
    <row r="154" spans="2:22" x14ac:dyDescent="0.2">
      <c r="B154" s="111"/>
      <c r="C154" s="98"/>
      <c r="D154" s="131"/>
      <c r="E154" s="131"/>
      <c r="F154" s="131"/>
      <c r="G154" s="37"/>
      <c r="H154" s="37"/>
      <c r="I154" s="37"/>
      <c r="J154" s="37"/>
      <c r="K154" s="37"/>
      <c r="L154" s="191"/>
      <c r="M154" s="191">
        <f>Table13719[[#This Row],[Importe ]]*0.16</f>
        <v>0</v>
      </c>
      <c r="N154" s="191">
        <f>Table13719[[#This Row],[Importe ]]+Table13719[[#This Row],[IVA]]</f>
        <v>0</v>
      </c>
      <c r="O154" s="191"/>
      <c r="P154" s="191"/>
      <c r="Q154" s="37"/>
      <c r="R154" s="131"/>
      <c r="S154" s="131"/>
      <c r="T154" s="131"/>
      <c r="U154" s="37"/>
      <c r="V154" s="37"/>
    </row>
    <row r="155" spans="2:22" x14ac:dyDescent="0.2">
      <c r="B155" s="193"/>
      <c r="C155" s="194"/>
      <c r="D155" s="193"/>
      <c r="E155" s="193"/>
      <c r="F155" s="193"/>
      <c r="G155" s="194"/>
      <c r="H155" s="194"/>
      <c r="I155" s="194"/>
      <c r="J155" s="194"/>
      <c r="K155" s="194"/>
      <c r="L155" s="195">
        <f>SUBTOTAL(109,Table13719[[Importe ]])</f>
        <v>0</v>
      </c>
      <c r="M155" s="195">
        <f>SUBTOTAL(109,Table13719[IVA])</f>
        <v>0</v>
      </c>
      <c r="N155" s="195">
        <f>SUBTOTAL(109,Table13719[Total])</f>
        <v>0</v>
      </c>
      <c r="O155" s="194"/>
      <c r="P155" s="194"/>
      <c r="Q155" s="194"/>
      <c r="R155" s="194"/>
      <c r="S155" s="194"/>
      <c r="T155" s="194"/>
      <c r="U155" s="194"/>
      <c r="V155" s="194"/>
    </row>
    <row r="157" spans="2:22" ht="17" thickBot="1" x14ac:dyDescent="0.25"/>
    <row r="158" spans="2:22" x14ac:dyDescent="0.2">
      <c r="B158" s="228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30"/>
    </row>
    <row r="159" spans="2:22" ht="17" thickBot="1" x14ac:dyDescent="0.25">
      <c r="B159" s="231" t="s">
        <v>125</v>
      </c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3"/>
    </row>
    <row r="160" spans="2:22" ht="37" thickBot="1" x14ac:dyDescent="0.25">
      <c r="B160" s="188" t="s">
        <v>100</v>
      </c>
      <c r="C160" s="189" t="s">
        <v>101</v>
      </c>
      <c r="D160" s="190" t="s">
        <v>102</v>
      </c>
      <c r="E160" s="190" t="s">
        <v>103</v>
      </c>
      <c r="F160" s="190" t="s">
        <v>104</v>
      </c>
      <c r="G160" s="190" t="s">
        <v>105</v>
      </c>
      <c r="H160" s="190" t="s">
        <v>106</v>
      </c>
      <c r="I160" s="190" t="s">
        <v>107</v>
      </c>
      <c r="J160" s="190" t="s">
        <v>108</v>
      </c>
      <c r="K160" s="190" t="s">
        <v>109</v>
      </c>
      <c r="L160" s="190" t="s">
        <v>118</v>
      </c>
      <c r="M160" s="190" t="s">
        <v>110</v>
      </c>
      <c r="N160" s="190" t="s">
        <v>97</v>
      </c>
      <c r="O160" s="190" t="s">
        <v>111</v>
      </c>
      <c r="P160" s="190" t="s">
        <v>48</v>
      </c>
      <c r="Q160" s="190" t="s">
        <v>112</v>
      </c>
      <c r="R160" s="190" t="s">
        <v>113</v>
      </c>
      <c r="S160" s="190" t="s">
        <v>114</v>
      </c>
      <c r="T160" s="190" t="s">
        <v>115</v>
      </c>
      <c r="U160" s="190" t="s">
        <v>116</v>
      </c>
      <c r="V160" s="190" t="s">
        <v>117</v>
      </c>
    </row>
    <row r="161" spans="2:22" x14ac:dyDescent="0.2">
      <c r="B161" s="111"/>
      <c r="C161" s="37"/>
      <c r="D161" s="131"/>
      <c r="E161" s="131"/>
      <c r="F161" s="131"/>
      <c r="G161" s="37"/>
      <c r="H161" s="37"/>
      <c r="I161" s="37"/>
      <c r="J161" s="37"/>
      <c r="K161" s="37"/>
      <c r="L161" s="191"/>
      <c r="M161" s="191">
        <f>Table13820[[#This Row],[Importe ]]*0.16</f>
        <v>0</v>
      </c>
      <c r="N161" s="191">
        <f>Table13820[[#This Row],[Importe ]]+Table13820[[#This Row],[IVA]]</f>
        <v>0</v>
      </c>
      <c r="O161" s="191"/>
      <c r="P161" s="191"/>
      <c r="Q161" s="131"/>
      <c r="R161" s="131"/>
      <c r="S161" s="131"/>
      <c r="T161" s="131"/>
      <c r="U161" s="131"/>
      <c r="V161" s="131"/>
    </row>
    <row r="162" spans="2:22" x14ac:dyDescent="0.2">
      <c r="B162" s="111"/>
      <c r="C162" s="37"/>
      <c r="D162" s="131"/>
      <c r="E162" s="131"/>
      <c r="F162" s="131"/>
      <c r="G162" s="37"/>
      <c r="H162" s="37"/>
      <c r="I162" s="37"/>
      <c r="J162" s="37"/>
      <c r="K162" s="37"/>
      <c r="L162" s="191"/>
      <c r="M162" s="191">
        <f>Table13820[[#This Row],[Importe ]]*0.16</f>
        <v>0</v>
      </c>
      <c r="N162" s="191">
        <f>Table13820[[#This Row],[Importe ]]+Table13820[[#This Row],[IVA]]</f>
        <v>0</v>
      </c>
      <c r="O162" s="191"/>
      <c r="P162" s="191"/>
      <c r="Q162" s="131"/>
      <c r="R162" s="131"/>
      <c r="S162" s="131"/>
      <c r="T162" s="131"/>
      <c r="U162" s="131"/>
      <c r="V162" s="131"/>
    </row>
    <row r="163" spans="2:22" x14ac:dyDescent="0.2">
      <c r="B163" s="111"/>
      <c r="C163" s="37"/>
      <c r="D163" s="131"/>
      <c r="E163" s="131"/>
      <c r="F163" s="131"/>
      <c r="G163" s="37"/>
      <c r="H163" s="37"/>
      <c r="I163" s="37"/>
      <c r="J163" s="37"/>
      <c r="K163" s="37"/>
      <c r="L163" s="191"/>
      <c r="M163" s="191">
        <f>Table13820[[#This Row],[Importe ]]*0.16</f>
        <v>0</v>
      </c>
      <c r="N163" s="191">
        <f>Table13820[[#This Row],[Importe ]]+Table13820[[#This Row],[IVA]]</f>
        <v>0</v>
      </c>
      <c r="O163" s="191"/>
      <c r="P163" s="191"/>
      <c r="Q163" s="37"/>
      <c r="R163" s="131"/>
      <c r="S163" s="131"/>
      <c r="T163" s="131"/>
      <c r="U163" s="37"/>
      <c r="V163" s="37"/>
    </row>
    <row r="164" spans="2:22" x14ac:dyDescent="0.2">
      <c r="B164" s="111"/>
      <c r="C164" s="98"/>
      <c r="D164" s="131"/>
      <c r="E164" s="131"/>
      <c r="F164" s="131"/>
      <c r="G164" s="37"/>
      <c r="H164" s="37"/>
      <c r="I164" s="37"/>
      <c r="J164" s="37"/>
      <c r="K164" s="37"/>
      <c r="L164" s="191"/>
      <c r="M164" s="191">
        <f>Table13820[[#This Row],[Importe ]]*0.16</f>
        <v>0</v>
      </c>
      <c r="N164" s="191">
        <f>Table13820[[#This Row],[Importe ]]+Table13820[[#This Row],[IVA]]</f>
        <v>0</v>
      </c>
      <c r="O164" s="191"/>
      <c r="P164" s="191"/>
      <c r="Q164" s="37"/>
      <c r="R164" s="131"/>
      <c r="S164" s="131"/>
      <c r="T164" s="131"/>
      <c r="U164" s="37"/>
      <c r="V164" s="37"/>
    </row>
    <row r="165" spans="2:22" x14ac:dyDescent="0.2">
      <c r="B165" s="111"/>
      <c r="C165" s="37"/>
      <c r="D165" s="131"/>
      <c r="E165" s="131"/>
      <c r="F165" s="131"/>
      <c r="G165" s="37"/>
      <c r="H165" s="37"/>
      <c r="I165" s="37"/>
      <c r="J165" s="37"/>
      <c r="K165" s="37"/>
      <c r="L165" s="191"/>
      <c r="M165" s="191">
        <f>Table13820[[#This Row],[Importe ]]*0.16</f>
        <v>0</v>
      </c>
      <c r="N165" s="191">
        <f>Table13820[[#This Row],[Importe ]]+Table13820[[#This Row],[IVA]]</f>
        <v>0</v>
      </c>
      <c r="O165" s="191"/>
      <c r="P165" s="191"/>
      <c r="Q165" s="131"/>
      <c r="R165" s="131"/>
      <c r="S165" s="131"/>
      <c r="T165" s="131"/>
      <c r="U165" s="131"/>
      <c r="V165" s="131"/>
    </row>
    <row r="166" spans="2:22" x14ac:dyDescent="0.2">
      <c r="B166" s="111"/>
      <c r="C166" s="37"/>
      <c r="D166" s="131"/>
      <c r="E166" s="131"/>
      <c r="F166" s="131"/>
      <c r="G166" s="37"/>
      <c r="H166" s="37"/>
      <c r="I166" s="37"/>
      <c r="J166" s="37"/>
      <c r="K166" s="37"/>
      <c r="L166" s="191"/>
      <c r="M166" s="191">
        <f>Table13820[[#This Row],[Importe ]]*0.16</f>
        <v>0</v>
      </c>
      <c r="N166" s="191">
        <f>Table13820[[#This Row],[Importe ]]+Table13820[[#This Row],[IVA]]</f>
        <v>0</v>
      </c>
      <c r="O166" s="191"/>
      <c r="P166" s="191"/>
      <c r="Q166" s="131"/>
      <c r="R166" s="131"/>
      <c r="S166" s="131"/>
      <c r="T166" s="131"/>
      <c r="U166" s="131"/>
      <c r="V166" s="131"/>
    </row>
    <row r="167" spans="2:22" x14ac:dyDescent="0.2">
      <c r="B167" s="111"/>
      <c r="C167" s="37"/>
      <c r="D167" s="131"/>
      <c r="E167" s="131"/>
      <c r="F167" s="131"/>
      <c r="G167" s="37"/>
      <c r="H167" s="98"/>
      <c r="I167" s="37"/>
      <c r="J167" s="37"/>
      <c r="K167" s="37"/>
      <c r="L167" s="191"/>
      <c r="M167" s="191">
        <f>Table13820[[#This Row],[Importe ]]*0.16</f>
        <v>0</v>
      </c>
      <c r="N167" s="191">
        <f>Table13820[[#This Row],[Importe ]]+Table13820[[#This Row],[IVA]]</f>
        <v>0</v>
      </c>
      <c r="O167" s="191"/>
      <c r="P167" s="191"/>
      <c r="Q167" s="131"/>
      <c r="R167" s="131"/>
      <c r="S167" s="131"/>
      <c r="T167" s="131"/>
      <c r="U167" s="131"/>
      <c r="V167" s="131"/>
    </row>
    <row r="168" spans="2:22" x14ac:dyDescent="0.2">
      <c r="B168" s="111"/>
      <c r="C168" s="37"/>
      <c r="D168" s="131"/>
      <c r="E168" s="131"/>
      <c r="F168" s="131"/>
      <c r="G168" s="37"/>
      <c r="H168" s="98"/>
      <c r="I168" s="37"/>
      <c r="J168" s="37"/>
      <c r="K168" s="37"/>
      <c r="L168" s="191"/>
      <c r="M168" s="191">
        <f>Table13820[[#This Row],[Importe ]]*0.16</f>
        <v>0</v>
      </c>
      <c r="N168" s="191">
        <f>Table13820[[#This Row],[Importe ]]+Table13820[[#This Row],[IVA]]</f>
        <v>0</v>
      </c>
      <c r="O168" s="191"/>
      <c r="P168" s="191"/>
      <c r="Q168" s="131"/>
      <c r="R168" s="131"/>
      <c r="S168" s="131"/>
      <c r="T168" s="131"/>
      <c r="U168" s="131"/>
      <c r="V168" s="131"/>
    </row>
    <row r="169" spans="2:22" x14ac:dyDescent="0.2">
      <c r="B169" s="111"/>
      <c r="C169" s="37"/>
      <c r="D169" s="131"/>
      <c r="E169" s="131"/>
      <c r="F169" s="131"/>
      <c r="G169" s="37"/>
      <c r="H169" s="37"/>
      <c r="I169" s="37"/>
      <c r="J169" s="37"/>
      <c r="K169" s="37"/>
      <c r="L169" s="191"/>
      <c r="M169" s="191">
        <f>Table13820[[#This Row],[Importe ]]*0.16</f>
        <v>0</v>
      </c>
      <c r="N169" s="191">
        <f>Table13820[[#This Row],[Importe ]]+Table13820[[#This Row],[IVA]]</f>
        <v>0</v>
      </c>
      <c r="O169" s="191"/>
      <c r="P169" s="191"/>
      <c r="Q169" s="131"/>
      <c r="R169" s="131"/>
      <c r="S169" s="131"/>
      <c r="T169" s="131"/>
      <c r="U169" s="131"/>
      <c r="V169" s="131"/>
    </row>
    <row r="170" spans="2:22" x14ac:dyDescent="0.2">
      <c r="B170" s="111"/>
      <c r="C170" s="37"/>
      <c r="D170" s="131"/>
      <c r="E170" s="131"/>
      <c r="F170" s="131"/>
      <c r="G170" s="37"/>
      <c r="H170" s="37"/>
      <c r="I170" s="37"/>
      <c r="J170" s="37"/>
      <c r="K170" s="37"/>
      <c r="L170" s="191"/>
      <c r="M170" s="191">
        <f>Table13820[[#This Row],[Importe ]]*0.16</f>
        <v>0</v>
      </c>
      <c r="N170" s="191">
        <f>Table13820[[#This Row],[Importe ]]+Table13820[[#This Row],[IVA]]</f>
        <v>0</v>
      </c>
      <c r="O170" s="191"/>
      <c r="P170" s="191"/>
      <c r="Q170" s="131"/>
      <c r="R170" s="131"/>
      <c r="S170" s="131"/>
      <c r="T170" s="131"/>
      <c r="U170" s="131"/>
      <c r="V170" s="131"/>
    </row>
    <row r="171" spans="2:22" x14ac:dyDescent="0.2">
      <c r="B171" s="111"/>
      <c r="C171" s="37"/>
      <c r="D171" s="131"/>
      <c r="E171" s="131"/>
      <c r="F171" s="131"/>
      <c r="G171" s="37"/>
      <c r="H171" s="37"/>
      <c r="I171" s="37"/>
      <c r="J171" s="37"/>
      <c r="K171" s="37"/>
      <c r="L171" s="191"/>
      <c r="M171" s="191">
        <f>Table13820[[#This Row],[Importe ]]*0.16</f>
        <v>0</v>
      </c>
      <c r="N171" s="191">
        <f>Table13820[[#This Row],[Importe ]]+Table13820[[#This Row],[IVA]]</f>
        <v>0</v>
      </c>
      <c r="O171" s="191"/>
      <c r="P171" s="191"/>
      <c r="Q171" s="37"/>
      <c r="R171" s="131"/>
      <c r="S171" s="131"/>
      <c r="T171" s="131"/>
      <c r="U171" s="37"/>
      <c r="V171" s="37"/>
    </row>
    <row r="172" spans="2:22" x14ac:dyDescent="0.2">
      <c r="B172" s="111"/>
      <c r="C172" s="98"/>
      <c r="D172" s="131"/>
      <c r="E172" s="131"/>
      <c r="F172" s="131"/>
      <c r="G172" s="37"/>
      <c r="H172" s="37"/>
      <c r="I172" s="37"/>
      <c r="J172" s="37"/>
      <c r="K172" s="37"/>
      <c r="L172" s="191"/>
      <c r="M172" s="191">
        <f>Table13820[[#This Row],[Importe ]]*0.16</f>
        <v>0</v>
      </c>
      <c r="N172" s="191">
        <f>Table13820[[#This Row],[Importe ]]+Table13820[[#This Row],[IVA]]</f>
        <v>0</v>
      </c>
      <c r="O172" s="191"/>
      <c r="P172" s="191"/>
      <c r="Q172" s="37"/>
      <c r="R172" s="131"/>
      <c r="S172" s="131"/>
      <c r="T172" s="131"/>
      <c r="U172" s="37"/>
      <c r="V172" s="37"/>
    </row>
    <row r="173" spans="2:22" x14ac:dyDescent="0.2">
      <c r="B173" s="111"/>
      <c r="C173" s="192"/>
      <c r="D173" s="131"/>
      <c r="E173" s="131"/>
      <c r="F173" s="131"/>
      <c r="G173" s="37"/>
      <c r="H173" s="37"/>
      <c r="I173" s="37"/>
      <c r="J173" s="37"/>
      <c r="K173" s="37"/>
      <c r="L173" s="191"/>
      <c r="M173" s="191">
        <f>Table13820[[#This Row],[Importe ]]*0.16</f>
        <v>0</v>
      </c>
      <c r="N173" s="191">
        <f>Table13820[[#This Row],[Importe ]]+Table13820[[#This Row],[IVA]]</f>
        <v>0</v>
      </c>
      <c r="O173" s="191"/>
      <c r="P173" s="191"/>
      <c r="Q173" s="37"/>
      <c r="R173" s="131"/>
      <c r="S173" s="131"/>
      <c r="T173" s="131"/>
      <c r="U173" s="37"/>
      <c r="V173" s="37"/>
    </row>
    <row r="174" spans="2:22" x14ac:dyDescent="0.2">
      <c r="B174" s="111"/>
      <c r="C174" s="98"/>
      <c r="D174" s="131"/>
      <c r="E174" s="131"/>
      <c r="F174" s="131"/>
      <c r="G174" s="37"/>
      <c r="H174" s="37"/>
      <c r="I174" s="37"/>
      <c r="J174" s="37"/>
      <c r="K174" s="37"/>
      <c r="L174" s="191"/>
      <c r="M174" s="191">
        <f>Table13820[[#This Row],[Importe ]]*0.16</f>
        <v>0</v>
      </c>
      <c r="N174" s="191">
        <f>Table13820[[#This Row],[Importe ]]+Table13820[[#This Row],[IVA]]</f>
        <v>0</v>
      </c>
      <c r="O174" s="191"/>
      <c r="P174" s="191"/>
      <c r="Q174" s="37"/>
      <c r="R174" s="131"/>
      <c r="S174" s="131"/>
      <c r="T174" s="131"/>
      <c r="U174" s="37"/>
      <c r="V174" s="37"/>
    </row>
    <row r="175" spans="2:22" x14ac:dyDescent="0.2">
      <c r="B175" s="111"/>
      <c r="C175" s="98"/>
      <c r="D175" s="131"/>
      <c r="E175" s="131"/>
      <c r="F175" s="131"/>
      <c r="G175" s="37"/>
      <c r="H175" s="37"/>
      <c r="I175" s="37"/>
      <c r="J175" s="37"/>
      <c r="K175" s="37"/>
      <c r="L175" s="191"/>
      <c r="M175" s="191">
        <f>Table13820[[#This Row],[Importe ]]*0.16</f>
        <v>0</v>
      </c>
      <c r="N175" s="191">
        <f>Table13820[[#This Row],[Importe ]]+Table13820[[#This Row],[IVA]]</f>
        <v>0</v>
      </c>
      <c r="O175" s="191"/>
      <c r="P175" s="191"/>
      <c r="Q175" s="37"/>
      <c r="R175" s="131"/>
      <c r="S175" s="131"/>
      <c r="T175" s="131"/>
      <c r="U175" s="37"/>
      <c r="V175" s="37"/>
    </row>
    <row r="176" spans="2:22" x14ac:dyDescent="0.2">
      <c r="B176" s="111"/>
      <c r="C176" s="98"/>
      <c r="D176" s="131"/>
      <c r="E176" s="131"/>
      <c r="F176" s="131"/>
      <c r="G176" s="37"/>
      <c r="H176" s="37"/>
      <c r="I176" s="37"/>
      <c r="J176" s="37"/>
      <c r="K176" s="37"/>
      <c r="L176" s="191"/>
      <c r="M176" s="191">
        <f>Table13820[[#This Row],[Importe ]]*0.16</f>
        <v>0</v>
      </c>
      <c r="N176" s="191">
        <f>Table13820[[#This Row],[Importe ]]+Table13820[[#This Row],[IVA]]</f>
        <v>0</v>
      </c>
      <c r="O176" s="191"/>
      <c r="P176" s="191"/>
      <c r="Q176" s="37"/>
      <c r="R176" s="131"/>
      <c r="S176" s="131"/>
      <c r="T176" s="131"/>
      <c r="U176" s="37"/>
      <c r="V176" s="37"/>
    </row>
    <row r="177" spans="2:22" x14ac:dyDescent="0.2">
      <c r="B177" s="111"/>
      <c r="C177" s="98"/>
      <c r="D177" s="131"/>
      <c r="E177" s="131"/>
      <c r="F177" s="131"/>
      <c r="G177" s="37"/>
      <c r="H177" s="37"/>
      <c r="I177" s="37"/>
      <c r="J177" s="37"/>
      <c r="K177" s="37"/>
      <c r="L177" s="191"/>
      <c r="M177" s="191">
        <f>Table13820[[#This Row],[Importe ]]*0.16</f>
        <v>0</v>
      </c>
      <c r="N177" s="191">
        <f>Table13820[[#This Row],[Importe ]]+Table13820[[#This Row],[IVA]]</f>
        <v>0</v>
      </c>
      <c r="O177" s="191"/>
      <c r="P177" s="191"/>
      <c r="Q177" s="37"/>
      <c r="R177" s="131"/>
      <c r="S177" s="131"/>
      <c r="T177" s="131"/>
      <c r="U177" s="37"/>
      <c r="V177" s="37"/>
    </row>
    <row r="178" spans="2:22" x14ac:dyDescent="0.2">
      <c r="B178" s="111"/>
      <c r="C178" s="98"/>
      <c r="D178" s="131"/>
      <c r="E178" s="131"/>
      <c r="F178" s="131"/>
      <c r="G178" s="37"/>
      <c r="H178" s="37"/>
      <c r="I178" s="37"/>
      <c r="J178" s="37"/>
      <c r="K178" s="37"/>
      <c r="L178" s="191"/>
      <c r="M178" s="191">
        <f>Table13820[[#This Row],[Importe ]]*0.16</f>
        <v>0</v>
      </c>
      <c r="N178" s="191">
        <f>Table13820[[#This Row],[Importe ]]+Table13820[[#This Row],[IVA]]</f>
        <v>0</v>
      </c>
      <c r="O178" s="191"/>
      <c r="P178" s="191"/>
      <c r="Q178" s="37"/>
      <c r="R178" s="131"/>
      <c r="S178" s="131"/>
      <c r="T178" s="131"/>
      <c r="U178" s="37"/>
      <c r="V178" s="37"/>
    </row>
    <row r="179" spans="2:22" x14ac:dyDescent="0.2">
      <c r="B179" s="111"/>
      <c r="C179" s="98"/>
      <c r="D179" s="131"/>
      <c r="E179" s="131"/>
      <c r="F179" s="131"/>
      <c r="G179" s="37"/>
      <c r="H179" s="37"/>
      <c r="I179" s="37"/>
      <c r="J179" s="37"/>
      <c r="K179" s="37"/>
      <c r="L179" s="191"/>
      <c r="M179" s="191">
        <f>Table13820[[#This Row],[Importe ]]*0.16</f>
        <v>0</v>
      </c>
      <c r="N179" s="191">
        <f>Table13820[[#This Row],[Importe ]]+Table13820[[#This Row],[IVA]]</f>
        <v>0</v>
      </c>
      <c r="O179" s="191"/>
      <c r="P179" s="191"/>
      <c r="Q179" s="37"/>
      <c r="R179" s="131"/>
      <c r="S179" s="131"/>
      <c r="T179" s="131"/>
      <c r="U179" s="37"/>
      <c r="V179" s="37"/>
    </row>
    <row r="180" spans="2:22" x14ac:dyDescent="0.2">
      <c r="B180" s="111"/>
      <c r="C180" s="98"/>
      <c r="D180" s="131"/>
      <c r="E180" s="131"/>
      <c r="F180" s="131"/>
      <c r="G180" s="37"/>
      <c r="H180" s="37"/>
      <c r="I180" s="37"/>
      <c r="J180" s="37"/>
      <c r="K180" s="37"/>
      <c r="L180" s="191"/>
      <c r="M180" s="191">
        <f>Table13820[[#This Row],[Importe ]]*0.16</f>
        <v>0</v>
      </c>
      <c r="N180" s="191">
        <f>Table13820[[#This Row],[Importe ]]+Table13820[[#This Row],[IVA]]</f>
        <v>0</v>
      </c>
      <c r="O180" s="191"/>
      <c r="P180" s="191"/>
      <c r="Q180" s="37"/>
      <c r="R180" s="131"/>
      <c r="S180" s="131"/>
      <c r="T180" s="131"/>
      <c r="U180" s="37"/>
      <c r="V180" s="37"/>
    </row>
    <row r="181" spans="2:22" x14ac:dyDescent="0.2">
      <c r="B181" s="193"/>
      <c r="C181" s="194"/>
      <c r="D181" s="193"/>
      <c r="E181" s="193"/>
      <c r="F181" s="193"/>
      <c r="G181" s="194"/>
      <c r="H181" s="194"/>
      <c r="I181" s="194"/>
      <c r="J181" s="194"/>
      <c r="K181" s="194"/>
      <c r="L181" s="195">
        <f>SUBTOTAL(109,Table13820[[Importe ]])</f>
        <v>0</v>
      </c>
      <c r="M181" s="195">
        <f>SUBTOTAL(109,Table13820[IVA])</f>
        <v>0</v>
      </c>
      <c r="N181" s="195">
        <f>SUBTOTAL(109,Table13820[Total])</f>
        <v>0</v>
      </c>
      <c r="O181" s="194"/>
      <c r="P181" s="194"/>
      <c r="Q181" s="194"/>
      <c r="R181" s="194"/>
      <c r="S181" s="194"/>
      <c r="T181" s="194"/>
      <c r="U181" s="194"/>
      <c r="V181" s="194"/>
    </row>
    <row r="183" spans="2:22" ht="17" thickBot="1" x14ac:dyDescent="0.25"/>
    <row r="184" spans="2:22" x14ac:dyDescent="0.2">
      <c r="B184" s="228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30"/>
    </row>
    <row r="185" spans="2:22" ht="17" thickBot="1" x14ac:dyDescent="0.25">
      <c r="B185" s="231" t="s">
        <v>126</v>
      </c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3"/>
    </row>
    <row r="186" spans="2:22" ht="37" thickBot="1" x14ac:dyDescent="0.25">
      <c r="B186" s="188" t="s">
        <v>100</v>
      </c>
      <c r="C186" s="189" t="s">
        <v>101</v>
      </c>
      <c r="D186" s="190" t="s">
        <v>102</v>
      </c>
      <c r="E186" s="190" t="s">
        <v>103</v>
      </c>
      <c r="F186" s="190" t="s">
        <v>104</v>
      </c>
      <c r="G186" s="190" t="s">
        <v>105</v>
      </c>
      <c r="H186" s="190" t="s">
        <v>106</v>
      </c>
      <c r="I186" s="190" t="s">
        <v>107</v>
      </c>
      <c r="J186" s="190" t="s">
        <v>108</v>
      </c>
      <c r="K186" s="190" t="s">
        <v>109</v>
      </c>
      <c r="L186" s="190" t="s">
        <v>118</v>
      </c>
      <c r="M186" s="190" t="s">
        <v>110</v>
      </c>
      <c r="N186" s="190" t="s">
        <v>97</v>
      </c>
      <c r="O186" s="190" t="s">
        <v>111</v>
      </c>
      <c r="P186" s="190" t="s">
        <v>48</v>
      </c>
      <c r="Q186" s="190" t="s">
        <v>112</v>
      </c>
      <c r="R186" s="190" t="s">
        <v>113</v>
      </c>
      <c r="S186" s="190" t="s">
        <v>114</v>
      </c>
      <c r="T186" s="190" t="s">
        <v>115</v>
      </c>
      <c r="U186" s="190" t="s">
        <v>116</v>
      </c>
      <c r="V186" s="190" t="s">
        <v>117</v>
      </c>
    </row>
    <row r="187" spans="2:22" x14ac:dyDescent="0.2">
      <c r="B187" s="111"/>
      <c r="C187" s="37"/>
      <c r="D187" s="131"/>
      <c r="E187" s="131"/>
      <c r="F187" s="131"/>
      <c r="G187" s="37"/>
      <c r="H187" s="37"/>
      <c r="I187" s="37"/>
      <c r="J187" s="37"/>
      <c r="K187" s="37"/>
      <c r="L187" s="191"/>
      <c r="M187" s="191">
        <f>Table13921[[#This Row],[Importe ]]*0.16</f>
        <v>0</v>
      </c>
      <c r="N187" s="191">
        <f>Table13921[[#This Row],[Importe ]]+Table13921[[#This Row],[IVA]]</f>
        <v>0</v>
      </c>
      <c r="O187" s="191"/>
      <c r="P187" s="191"/>
      <c r="Q187" s="131"/>
      <c r="R187" s="131"/>
      <c r="S187" s="131"/>
      <c r="T187" s="131"/>
      <c r="U187" s="131"/>
      <c r="V187" s="131"/>
    </row>
    <row r="188" spans="2:22" x14ac:dyDescent="0.2">
      <c r="B188" s="111"/>
      <c r="C188" s="37"/>
      <c r="D188" s="131"/>
      <c r="E188" s="131"/>
      <c r="F188" s="131"/>
      <c r="G188" s="37"/>
      <c r="H188" s="37"/>
      <c r="I188" s="37"/>
      <c r="J188" s="37"/>
      <c r="K188" s="37"/>
      <c r="L188" s="191"/>
      <c r="M188" s="191">
        <f>Table13921[[#This Row],[Importe ]]*0.16</f>
        <v>0</v>
      </c>
      <c r="N188" s="191">
        <f>Table13921[[#This Row],[Importe ]]+Table13921[[#This Row],[IVA]]</f>
        <v>0</v>
      </c>
      <c r="O188" s="191"/>
      <c r="P188" s="191"/>
      <c r="Q188" s="131"/>
      <c r="R188" s="131"/>
      <c r="S188" s="131"/>
      <c r="T188" s="131"/>
      <c r="U188" s="131"/>
      <c r="V188" s="131"/>
    </row>
    <row r="189" spans="2:22" x14ac:dyDescent="0.2">
      <c r="B189" s="111"/>
      <c r="C189" s="37"/>
      <c r="D189" s="131"/>
      <c r="E189" s="131"/>
      <c r="F189" s="131"/>
      <c r="G189" s="37"/>
      <c r="H189" s="37"/>
      <c r="I189" s="37"/>
      <c r="J189" s="37"/>
      <c r="K189" s="37"/>
      <c r="L189" s="191"/>
      <c r="M189" s="191">
        <f>Table13921[[#This Row],[Importe ]]*0.16</f>
        <v>0</v>
      </c>
      <c r="N189" s="191">
        <f>Table13921[[#This Row],[Importe ]]+Table13921[[#This Row],[IVA]]</f>
        <v>0</v>
      </c>
      <c r="O189" s="191"/>
      <c r="P189" s="191"/>
      <c r="Q189" s="37"/>
      <c r="R189" s="131"/>
      <c r="S189" s="131"/>
      <c r="T189" s="131"/>
      <c r="U189" s="37"/>
      <c r="V189" s="37"/>
    </row>
    <row r="190" spans="2:22" x14ac:dyDescent="0.2">
      <c r="B190" s="111"/>
      <c r="C190" s="98"/>
      <c r="D190" s="131"/>
      <c r="E190" s="131"/>
      <c r="F190" s="131"/>
      <c r="G190" s="37"/>
      <c r="H190" s="37"/>
      <c r="I190" s="37"/>
      <c r="J190" s="37"/>
      <c r="K190" s="37"/>
      <c r="L190" s="191"/>
      <c r="M190" s="191">
        <f>Table13921[[#This Row],[Importe ]]*0.16</f>
        <v>0</v>
      </c>
      <c r="N190" s="191">
        <f>Table13921[[#This Row],[Importe ]]+Table13921[[#This Row],[IVA]]</f>
        <v>0</v>
      </c>
      <c r="O190" s="191"/>
      <c r="P190" s="191"/>
      <c r="Q190" s="37"/>
      <c r="R190" s="131"/>
      <c r="S190" s="131"/>
      <c r="T190" s="131"/>
      <c r="U190" s="37"/>
      <c r="V190" s="37"/>
    </row>
    <row r="191" spans="2:22" x14ac:dyDescent="0.2">
      <c r="B191" s="111"/>
      <c r="C191" s="37"/>
      <c r="D191" s="131"/>
      <c r="E191" s="131"/>
      <c r="F191" s="131"/>
      <c r="G191" s="37"/>
      <c r="H191" s="37"/>
      <c r="I191" s="37"/>
      <c r="J191" s="37"/>
      <c r="K191" s="37"/>
      <c r="L191" s="191"/>
      <c r="M191" s="191">
        <f>Table13921[[#This Row],[Importe ]]*0.16</f>
        <v>0</v>
      </c>
      <c r="N191" s="191">
        <f>Table13921[[#This Row],[Importe ]]+Table13921[[#This Row],[IVA]]</f>
        <v>0</v>
      </c>
      <c r="O191" s="191"/>
      <c r="P191" s="191"/>
      <c r="Q191" s="131"/>
      <c r="R191" s="131"/>
      <c r="S191" s="131"/>
      <c r="T191" s="131"/>
      <c r="U191" s="131"/>
      <c r="V191" s="131"/>
    </row>
    <row r="192" spans="2:22" x14ac:dyDescent="0.2">
      <c r="B192" s="111"/>
      <c r="C192" s="37"/>
      <c r="D192" s="131"/>
      <c r="E192" s="131"/>
      <c r="F192" s="131"/>
      <c r="G192" s="37"/>
      <c r="H192" s="37"/>
      <c r="I192" s="37"/>
      <c r="J192" s="37"/>
      <c r="K192" s="37"/>
      <c r="L192" s="191"/>
      <c r="M192" s="191">
        <f>Table13921[[#This Row],[Importe ]]*0.16</f>
        <v>0</v>
      </c>
      <c r="N192" s="191">
        <f>Table13921[[#This Row],[Importe ]]+Table13921[[#This Row],[IVA]]</f>
        <v>0</v>
      </c>
      <c r="O192" s="191"/>
      <c r="P192" s="191"/>
      <c r="Q192" s="131"/>
      <c r="R192" s="131"/>
      <c r="S192" s="131"/>
      <c r="T192" s="131"/>
      <c r="U192" s="131"/>
      <c r="V192" s="131"/>
    </row>
    <row r="193" spans="2:22" x14ac:dyDescent="0.2">
      <c r="B193" s="111"/>
      <c r="C193" s="37"/>
      <c r="D193" s="131"/>
      <c r="E193" s="131"/>
      <c r="F193" s="131"/>
      <c r="G193" s="37"/>
      <c r="H193" s="98"/>
      <c r="I193" s="37"/>
      <c r="J193" s="37"/>
      <c r="K193" s="37"/>
      <c r="L193" s="191"/>
      <c r="M193" s="191">
        <f>Table13921[[#This Row],[Importe ]]*0.16</f>
        <v>0</v>
      </c>
      <c r="N193" s="191">
        <f>Table13921[[#This Row],[Importe ]]+Table13921[[#This Row],[IVA]]</f>
        <v>0</v>
      </c>
      <c r="O193" s="191"/>
      <c r="P193" s="191"/>
      <c r="Q193" s="131"/>
      <c r="R193" s="131"/>
      <c r="S193" s="131"/>
      <c r="T193" s="131"/>
      <c r="U193" s="131"/>
      <c r="V193" s="131"/>
    </row>
    <row r="194" spans="2:22" x14ac:dyDescent="0.2">
      <c r="B194" s="111"/>
      <c r="C194" s="37"/>
      <c r="D194" s="131"/>
      <c r="E194" s="131"/>
      <c r="F194" s="131"/>
      <c r="G194" s="37"/>
      <c r="H194" s="98"/>
      <c r="I194" s="37"/>
      <c r="J194" s="37"/>
      <c r="K194" s="37"/>
      <c r="L194" s="191"/>
      <c r="M194" s="191">
        <f>Table13921[[#This Row],[Importe ]]*0.16</f>
        <v>0</v>
      </c>
      <c r="N194" s="191">
        <f>Table13921[[#This Row],[Importe ]]+Table13921[[#This Row],[IVA]]</f>
        <v>0</v>
      </c>
      <c r="O194" s="191"/>
      <c r="P194" s="191"/>
      <c r="Q194" s="131"/>
      <c r="R194" s="131"/>
      <c r="S194" s="131"/>
      <c r="T194" s="131"/>
      <c r="U194" s="131"/>
      <c r="V194" s="131"/>
    </row>
    <row r="195" spans="2:22" x14ac:dyDescent="0.2">
      <c r="B195" s="111"/>
      <c r="C195" s="37"/>
      <c r="D195" s="131"/>
      <c r="E195" s="131"/>
      <c r="F195" s="131"/>
      <c r="G195" s="37"/>
      <c r="H195" s="37"/>
      <c r="I195" s="37"/>
      <c r="J195" s="37"/>
      <c r="K195" s="37"/>
      <c r="L195" s="191"/>
      <c r="M195" s="191">
        <f>Table13921[[#This Row],[Importe ]]*0.16</f>
        <v>0</v>
      </c>
      <c r="N195" s="191">
        <f>Table13921[[#This Row],[Importe ]]+Table13921[[#This Row],[IVA]]</f>
        <v>0</v>
      </c>
      <c r="O195" s="191"/>
      <c r="P195" s="191"/>
      <c r="Q195" s="131"/>
      <c r="R195" s="131"/>
      <c r="S195" s="131"/>
      <c r="T195" s="131"/>
      <c r="U195" s="131"/>
      <c r="V195" s="131"/>
    </row>
    <row r="196" spans="2:22" x14ac:dyDescent="0.2">
      <c r="B196" s="111"/>
      <c r="C196" s="37"/>
      <c r="D196" s="131"/>
      <c r="E196" s="131"/>
      <c r="F196" s="131"/>
      <c r="G196" s="37"/>
      <c r="H196" s="37"/>
      <c r="I196" s="37"/>
      <c r="J196" s="37"/>
      <c r="K196" s="37"/>
      <c r="L196" s="191"/>
      <c r="M196" s="191">
        <f>Table13921[[#This Row],[Importe ]]*0.16</f>
        <v>0</v>
      </c>
      <c r="N196" s="191">
        <f>Table13921[[#This Row],[Importe ]]+Table13921[[#This Row],[IVA]]</f>
        <v>0</v>
      </c>
      <c r="O196" s="191"/>
      <c r="P196" s="191"/>
      <c r="Q196" s="131"/>
      <c r="R196" s="131"/>
      <c r="S196" s="131"/>
      <c r="T196" s="131"/>
      <c r="U196" s="131"/>
      <c r="V196" s="131"/>
    </row>
    <row r="197" spans="2:22" x14ac:dyDescent="0.2">
      <c r="B197" s="111"/>
      <c r="C197" s="37"/>
      <c r="D197" s="131"/>
      <c r="E197" s="131"/>
      <c r="F197" s="131"/>
      <c r="G197" s="37"/>
      <c r="H197" s="37"/>
      <c r="I197" s="37"/>
      <c r="J197" s="37"/>
      <c r="K197" s="37"/>
      <c r="L197" s="191"/>
      <c r="M197" s="191">
        <f>Table13921[[#This Row],[Importe ]]*0.16</f>
        <v>0</v>
      </c>
      <c r="N197" s="191">
        <f>Table13921[[#This Row],[Importe ]]+Table13921[[#This Row],[IVA]]</f>
        <v>0</v>
      </c>
      <c r="O197" s="191"/>
      <c r="P197" s="191"/>
      <c r="Q197" s="37"/>
      <c r="R197" s="131"/>
      <c r="S197" s="131"/>
      <c r="T197" s="131"/>
      <c r="U197" s="37"/>
      <c r="V197" s="37"/>
    </row>
    <row r="198" spans="2:22" x14ac:dyDescent="0.2">
      <c r="B198" s="111"/>
      <c r="C198" s="98"/>
      <c r="D198" s="131"/>
      <c r="E198" s="131"/>
      <c r="F198" s="131"/>
      <c r="G198" s="37"/>
      <c r="H198" s="37"/>
      <c r="I198" s="37"/>
      <c r="J198" s="37"/>
      <c r="K198" s="37"/>
      <c r="L198" s="191"/>
      <c r="M198" s="191">
        <f>Table13921[[#This Row],[Importe ]]*0.16</f>
        <v>0</v>
      </c>
      <c r="N198" s="191">
        <f>Table13921[[#This Row],[Importe ]]+Table13921[[#This Row],[IVA]]</f>
        <v>0</v>
      </c>
      <c r="O198" s="191"/>
      <c r="P198" s="191"/>
      <c r="Q198" s="37"/>
      <c r="R198" s="131"/>
      <c r="S198" s="131"/>
      <c r="T198" s="131"/>
      <c r="U198" s="37"/>
      <c r="V198" s="37"/>
    </row>
    <row r="199" spans="2:22" x14ac:dyDescent="0.2">
      <c r="B199" s="111"/>
      <c r="C199" s="192"/>
      <c r="D199" s="131"/>
      <c r="E199" s="131"/>
      <c r="F199" s="131"/>
      <c r="G199" s="37"/>
      <c r="H199" s="37"/>
      <c r="I199" s="37"/>
      <c r="J199" s="37"/>
      <c r="K199" s="37"/>
      <c r="L199" s="191"/>
      <c r="M199" s="191">
        <f>Table13921[[#This Row],[Importe ]]*0.16</f>
        <v>0</v>
      </c>
      <c r="N199" s="191">
        <f>Table13921[[#This Row],[Importe ]]+Table13921[[#This Row],[IVA]]</f>
        <v>0</v>
      </c>
      <c r="O199" s="191"/>
      <c r="P199" s="191"/>
      <c r="Q199" s="37"/>
      <c r="R199" s="131"/>
      <c r="S199" s="131"/>
      <c r="T199" s="131"/>
      <c r="U199" s="37"/>
      <c r="V199" s="37"/>
    </row>
    <row r="200" spans="2:22" x14ac:dyDescent="0.2">
      <c r="B200" s="111"/>
      <c r="C200" s="98"/>
      <c r="D200" s="131"/>
      <c r="E200" s="131"/>
      <c r="F200" s="131"/>
      <c r="G200" s="37"/>
      <c r="H200" s="37"/>
      <c r="I200" s="37"/>
      <c r="J200" s="37"/>
      <c r="K200" s="37"/>
      <c r="L200" s="191"/>
      <c r="M200" s="191">
        <f>Table13921[[#This Row],[Importe ]]*0.16</f>
        <v>0</v>
      </c>
      <c r="N200" s="191">
        <f>Table13921[[#This Row],[Importe ]]+Table13921[[#This Row],[IVA]]</f>
        <v>0</v>
      </c>
      <c r="O200" s="191"/>
      <c r="P200" s="191"/>
      <c r="Q200" s="37"/>
      <c r="R200" s="131"/>
      <c r="S200" s="131"/>
      <c r="T200" s="131"/>
      <c r="U200" s="37"/>
      <c r="V200" s="37"/>
    </row>
    <row r="201" spans="2:22" x14ac:dyDescent="0.2">
      <c r="B201" s="111"/>
      <c r="C201" s="98"/>
      <c r="D201" s="131"/>
      <c r="E201" s="131"/>
      <c r="F201" s="131"/>
      <c r="G201" s="37"/>
      <c r="H201" s="37"/>
      <c r="I201" s="37"/>
      <c r="J201" s="37"/>
      <c r="K201" s="37"/>
      <c r="L201" s="191"/>
      <c r="M201" s="191">
        <f>Table13921[[#This Row],[Importe ]]*0.16</f>
        <v>0</v>
      </c>
      <c r="N201" s="191">
        <f>Table13921[[#This Row],[Importe ]]+Table13921[[#This Row],[IVA]]</f>
        <v>0</v>
      </c>
      <c r="O201" s="191"/>
      <c r="P201" s="191"/>
      <c r="Q201" s="37"/>
      <c r="R201" s="131"/>
      <c r="S201" s="131"/>
      <c r="T201" s="131"/>
      <c r="U201" s="37"/>
      <c r="V201" s="37"/>
    </row>
    <row r="202" spans="2:22" x14ac:dyDescent="0.2">
      <c r="B202" s="111"/>
      <c r="C202" s="98"/>
      <c r="D202" s="131"/>
      <c r="E202" s="131"/>
      <c r="F202" s="131"/>
      <c r="G202" s="37"/>
      <c r="H202" s="37"/>
      <c r="I202" s="37"/>
      <c r="J202" s="37"/>
      <c r="K202" s="37"/>
      <c r="L202" s="191"/>
      <c r="M202" s="191">
        <f>Table13921[[#This Row],[Importe ]]*0.16</f>
        <v>0</v>
      </c>
      <c r="N202" s="191">
        <f>Table13921[[#This Row],[Importe ]]+Table13921[[#This Row],[IVA]]</f>
        <v>0</v>
      </c>
      <c r="O202" s="191"/>
      <c r="P202" s="191"/>
      <c r="Q202" s="37"/>
      <c r="R202" s="131"/>
      <c r="S202" s="131"/>
      <c r="T202" s="131"/>
      <c r="U202" s="37"/>
      <c r="V202" s="37"/>
    </row>
    <row r="203" spans="2:22" x14ac:dyDescent="0.2">
      <c r="B203" s="111"/>
      <c r="C203" s="98"/>
      <c r="D203" s="131"/>
      <c r="E203" s="131"/>
      <c r="F203" s="131"/>
      <c r="G203" s="37"/>
      <c r="H203" s="37"/>
      <c r="I203" s="37"/>
      <c r="J203" s="37"/>
      <c r="K203" s="37"/>
      <c r="L203" s="191"/>
      <c r="M203" s="191">
        <f>Table13921[[#This Row],[Importe ]]*0.16</f>
        <v>0</v>
      </c>
      <c r="N203" s="191">
        <f>Table13921[[#This Row],[Importe ]]+Table13921[[#This Row],[IVA]]</f>
        <v>0</v>
      </c>
      <c r="O203" s="191"/>
      <c r="P203" s="191"/>
      <c r="Q203" s="37"/>
      <c r="R203" s="131"/>
      <c r="S203" s="131"/>
      <c r="T203" s="131"/>
      <c r="U203" s="37"/>
      <c r="V203" s="37"/>
    </row>
    <row r="204" spans="2:22" x14ac:dyDescent="0.2">
      <c r="B204" s="111"/>
      <c r="C204" s="98"/>
      <c r="D204" s="131"/>
      <c r="E204" s="131"/>
      <c r="F204" s="131"/>
      <c r="G204" s="37"/>
      <c r="H204" s="37"/>
      <c r="I204" s="37"/>
      <c r="J204" s="37"/>
      <c r="K204" s="37"/>
      <c r="L204" s="191"/>
      <c r="M204" s="191">
        <f>Table13921[[#This Row],[Importe ]]*0.16</f>
        <v>0</v>
      </c>
      <c r="N204" s="191">
        <f>Table13921[[#This Row],[Importe ]]+Table13921[[#This Row],[IVA]]</f>
        <v>0</v>
      </c>
      <c r="O204" s="191"/>
      <c r="P204" s="191"/>
      <c r="Q204" s="37"/>
      <c r="R204" s="131"/>
      <c r="S204" s="131"/>
      <c r="T204" s="131"/>
      <c r="U204" s="37"/>
      <c r="V204" s="37"/>
    </row>
    <row r="205" spans="2:22" x14ac:dyDescent="0.2">
      <c r="B205" s="111"/>
      <c r="C205" s="98"/>
      <c r="D205" s="131"/>
      <c r="E205" s="131"/>
      <c r="F205" s="131"/>
      <c r="G205" s="37"/>
      <c r="H205" s="37"/>
      <c r="I205" s="37"/>
      <c r="J205" s="37"/>
      <c r="K205" s="37"/>
      <c r="L205" s="191"/>
      <c r="M205" s="191">
        <f>Table13921[[#This Row],[Importe ]]*0.16</f>
        <v>0</v>
      </c>
      <c r="N205" s="191">
        <f>Table13921[[#This Row],[Importe ]]+Table13921[[#This Row],[IVA]]</f>
        <v>0</v>
      </c>
      <c r="O205" s="191"/>
      <c r="P205" s="191"/>
      <c r="Q205" s="37"/>
      <c r="R205" s="131"/>
      <c r="S205" s="131"/>
      <c r="T205" s="131"/>
      <c r="U205" s="37"/>
      <c r="V205" s="37"/>
    </row>
    <row r="206" spans="2:22" x14ac:dyDescent="0.2">
      <c r="B206" s="111"/>
      <c r="C206" s="98"/>
      <c r="D206" s="131"/>
      <c r="E206" s="131"/>
      <c r="F206" s="131"/>
      <c r="G206" s="37"/>
      <c r="H206" s="37"/>
      <c r="I206" s="37"/>
      <c r="J206" s="37"/>
      <c r="K206" s="37"/>
      <c r="L206" s="191"/>
      <c r="M206" s="191">
        <f>Table13921[[#This Row],[Importe ]]*0.16</f>
        <v>0</v>
      </c>
      <c r="N206" s="191">
        <f>Table13921[[#This Row],[Importe ]]+Table13921[[#This Row],[IVA]]</f>
        <v>0</v>
      </c>
      <c r="O206" s="191"/>
      <c r="P206" s="191"/>
      <c r="Q206" s="37"/>
      <c r="R206" s="131"/>
      <c r="S206" s="131"/>
      <c r="T206" s="131"/>
      <c r="U206" s="37"/>
      <c r="V206" s="37"/>
    </row>
    <row r="207" spans="2:22" x14ac:dyDescent="0.2">
      <c r="B207" s="193"/>
      <c r="C207" s="194"/>
      <c r="D207" s="193"/>
      <c r="E207" s="193"/>
      <c r="F207" s="193"/>
      <c r="G207" s="194"/>
      <c r="H207" s="194"/>
      <c r="I207" s="194"/>
      <c r="J207" s="194"/>
      <c r="K207" s="194"/>
      <c r="L207" s="195">
        <f>SUBTOTAL(109,Table13921[[Importe ]])</f>
        <v>0</v>
      </c>
      <c r="M207" s="195">
        <f>SUBTOTAL(109,Table13921[IVA])</f>
        <v>0</v>
      </c>
      <c r="N207" s="195">
        <f>SUBTOTAL(109,Table13921[Total])</f>
        <v>0</v>
      </c>
      <c r="O207" s="194"/>
      <c r="P207" s="194"/>
      <c r="Q207" s="194"/>
      <c r="R207" s="194"/>
      <c r="S207" s="194"/>
      <c r="T207" s="194"/>
      <c r="U207" s="194"/>
      <c r="V207" s="194"/>
    </row>
    <row r="209" spans="2:22" ht="17" thickBot="1" x14ac:dyDescent="0.25"/>
    <row r="210" spans="2:22" x14ac:dyDescent="0.2">
      <c r="B210" s="228"/>
      <c r="C210" s="229"/>
      <c r="D210" s="229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30"/>
    </row>
    <row r="211" spans="2:22" ht="17" thickBot="1" x14ac:dyDescent="0.25">
      <c r="B211" s="231" t="s">
        <v>127</v>
      </c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3"/>
    </row>
    <row r="212" spans="2:22" ht="37" thickBot="1" x14ac:dyDescent="0.25">
      <c r="B212" s="188" t="s">
        <v>100</v>
      </c>
      <c r="C212" s="189" t="s">
        <v>101</v>
      </c>
      <c r="D212" s="190" t="s">
        <v>102</v>
      </c>
      <c r="E212" s="190" t="s">
        <v>103</v>
      </c>
      <c r="F212" s="190" t="s">
        <v>104</v>
      </c>
      <c r="G212" s="190" t="s">
        <v>105</v>
      </c>
      <c r="H212" s="190" t="s">
        <v>106</v>
      </c>
      <c r="I212" s="190" t="s">
        <v>107</v>
      </c>
      <c r="J212" s="190" t="s">
        <v>108</v>
      </c>
      <c r="K212" s="190" t="s">
        <v>109</v>
      </c>
      <c r="L212" s="190" t="s">
        <v>118</v>
      </c>
      <c r="M212" s="190" t="s">
        <v>110</v>
      </c>
      <c r="N212" s="190" t="s">
        <v>97</v>
      </c>
      <c r="O212" s="190" t="s">
        <v>111</v>
      </c>
      <c r="P212" s="190" t="s">
        <v>48</v>
      </c>
      <c r="Q212" s="190" t="s">
        <v>112</v>
      </c>
      <c r="R212" s="190" t="s">
        <v>113</v>
      </c>
      <c r="S212" s="190" t="s">
        <v>114</v>
      </c>
      <c r="T212" s="190" t="s">
        <v>115</v>
      </c>
      <c r="U212" s="190" t="s">
        <v>116</v>
      </c>
      <c r="V212" s="190" t="s">
        <v>117</v>
      </c>
    </row>
    <row r="213" spans="2:22" x14ac:dyDescent="0.2">
      <c r="B213" s="111"/>
      <c r="C213" s="37"/>
      <c r="D213" s="131"/>
      <c r="E213" s="131"/>
      <c r="F213" s="131"/>
      <c r="G213" s="37"/>
      <c r="H213" s="37"/>
      <c r="I213" s="37"/>
      <c r="J213" s="37"/>
      <c r="K213" s="37"/>
      <c r="L213" s="191"/>
      <c r="M213" s="191">
        <f>Table131022[[#This Row],[Importe ]]*0.16</f>
        <v>0</v>
      </c>
      <c r="N213" s="191">
        <f>Table131022[[#This Row],[Importe ]]+Table131022[[#This Row],[IVA]]</f>
        <v>0</v>
      </c>
      <c r="O213" s="191"/>
      <c r="P213" s="191"/>
      <c r="Q213" s="131"/>
      <c r="R213" s="131"/>
      <c r="S213" s="131"/>
      <c r="T213" s="131"/>
      <c r="U213" s="131"/>
      <c r="V213" s="131"/>
    </row>
    <row r="214" spans="2:22" x14ac:dyDescent="0.2">
      <c r="B214" s="111"/>
      <c r="C214" s="37"/>
      <c r="D214" s="131"/>
      <c r="E214" s="131"/>
      <c r="F214" s="131"/>
      <c r="G214" s="37"/>
      <c r="H214" s="37"/>
      <c r="I214" s="37"/>
      <c r="J214" s="37"/>
      <c r="K214" s="37"/>
      <c r="L214" s="191"/>
      <c r="M214" s="191">
        <f>Table131022[[#This Row],[Importe ]]*0.16</f>
        <v>0</v>
      </c>
      <c r="N214" s="191">
        <f>Table131022[[#This Row],[Importe ]]+Table131022[[#This Row],[IVA]]</f>
        <v>0</v>
      </c>
      <c r="O214" s="191"/>
      <c r="P214" s="191"/>
      <c r="Q214" s="131"/>
      <c r="R214" s="131"/>
      <c r="S214" s="131"/>
      <c r="T214" s="131"/>
      <c r="U214" s="131"/>
      <c r="V214" s="131"/>
    </row>
    <row r="215" spans="2:22" x14ac:dyDescent="0.2">
      <c r="B215" s="111"/>
      <c r="C215" s="37"/>
      <c r="D215" s="131"/>
      <c r="E215" s="131"/>
      <c r="F215" s="131"/>
      <c r="G215" s="37"/>
      <c r="H215" s="37"/>
      <c r="I215" s="37"/>
      <c r="J215" s="37"/>
      <c r="K215" s="37"/>
      <c r="L215" s="191"/>
      <c r="M215" s="191">
        <f>Table131022[[#This Row],[Importe ]]*0.16</f>
        <v>0</v>
      </c>
      <c r="N215" s="191">
        <f>Table131022[[#This Row],[Importe ]]+Table131022[[#This Row],[IVA]]</f>
        <v>0</v>
      </c>
      <c r="O215" s="191"/>
      <c r="P215" s="191"/>
      <c r="Q215" s="37"/>
      <c r="R215" s="131"/>
      <c r="S215" s="131"/>
      <c r="T215" s="131"/>
      <c r="U215" s="37"/>
      <c r="V215" s="37"/>
    </row>
    <row r="216" spans="2:22" x14ac:dyDescent="0.2">
      <c r="B216" s="111"/>
      <c r="C216" s="98"/>
      <c r="D216" s="131"/>
      <c r="E216" s="131"/>
      <c r="F216" s="131"/>
      <c r="G216" s="37"/>
      <c r="H216" s="37"/>
      <c r="I216" s="37"/>
      <c r="J216" s="37"/>
      <c r="K216" s="37"/>
      <c r="L216" s="191"/>
      <c r="M216" s="191">
        <f>Table131022[[#This Row],[Importe ]]*0.16</f>
        <v>0</v>
      </c>
      <c r="N216" s="191">
        <f>Table131022[[#This Row],[Importe ]]+Table131022[[#This Row],[IVA]]</f>
        <v>0</v>
      </c>
      <c r="O216" s="191"/>
      <c r="P216" s="191"/>
      <c r="Q216" s="37"/>
      <c r="R216" s="131"/>
      <c r="S216" s="131"/>
      <c r="T216" s="131"/>
      <c r="U216" s="37"/>
      <c r="V216" s="37"/>
    </row>
    <row r="217" spans="2:22" x14ac:dyDescent="0.2">
      <c r="B217" s="111"/>
      <c r="C217" s="37"/>
      <c r="D217" s="131"/>
      <c r="E217" s="131"/>
      <c r="F217" s="131"/>
      <c r="G217" s="37"/>
      <c r="H217" s="37"/>
      <c r="I217" s="37"/>
      <c r="J217" s="37"/>
      <c r="K217" s="37"/>
      <c r="L217" s="191"/>
      <c r="M217" s="191">
        <f>Table131022[[#This Row],[Importe ]]*0.16</f>
        <v>0</v>
      </c>
      <c r="N217" s="191">
        <f>Table131022[[#This Row],[Importe ]]+Table131022[[#This Row],[IVA]]</f>
        <v>0</v>
      </c>
      <c r="O217" s="191"/>
      <c r="P217" s="191"/>
      <c r="Q217" s="131"/>
      <c r="R217" s="131"/>
      <c r="S217" s="131"/>
      <c r="T217" s="131"/>
      <c r="U217" s="131"/>
      <c r="V217" s="131"/>
    </row>
    <row r="218" spans="2:22" x14ac:dyDescent="0.2">
      <c r="B218" s="111"/>
      <c r="C218" s="37"/>
      <c r="D218" s="131"/>
      <c r="E218" s="131"/>
      <c r="F218" s="131"/>
      <c r="G218" s="37"/>
      <c r="H218" s="37"/>
      <c r="I218" s="37"/>
      <c r="J218" s="37"/>
      <c r="K218" s="37"/>
      <c r="L218" s="191"/>
      <c r="M218" s="191">
        <f>Table131022[[#This Row],[Importe ]]*0.16</f>
        <v>0</v>
      </c>
      <c r="N218" s="191">
        <f>Table131022[[#This Row],[Importe ]]+Table131022[[#This Row],[IVA]]</f>
        <v>0</v>
      </c>
      <c r="O218" s="191"/>
      <c r="P218" s="191"/>
      <c r="Q218" s="131"/>
      <c r="R218" s="131"/>
      <c r="S218" s="131"/>
      <c r="T218" s="131"/>
      <c r="U218" s="131"/>
      <c r="V218" s="131"/>
    </row>
    <row r="219" spans="2:22" x14ac:dyDescent="0.2">
      <c r="B219" s="111"/>
      <c r="C219" s="37"/>
      <c r="D219" s="131"/>
      <c r="E219" s="131"/>
      <c r="F219" s="131"/>
      <c r="G219" s="37"/>
      <c r="H219" s="98"/>
      <c r="I219" s="37"/>
      <c r="J219" s="37"/>
      <c r="K219" s="37"/>
      <c r="L219" s="191"/>
      <c r="M219" s="191">
        <f>Table131022[[#This Row],[Importe ]]*0.16</f>
        <v>0</v>
      </c>
      <c r="N219" s="191">
        <f>Table131022[[#This Row],[Importe ]]+Table131022[[#This Row],[IVA]]</f>
        <v>0</v>
      </c>
      <c r="O219" s="191"/>
      <c r="P219" s="191"/>
      <c r="Q219" s="131"/>
      <c r="R219" s="131"/>
      <c r="S219" s="131"/>
      <c r="T219" s="131"/>
      <c r="U219" s="131"/>
      <c r="V219" s="131"/>
    </row>
    <row r="220" spans="2:22" x14ac:dyDescent="0.2">
      <c r="B220" s="111"/>
      <c r="C220" s="37"/>
      <c r="D220" s="131"/>
      <c r="E220" s="131"/>
      <c r="F220" s="131"/>
      <c r="G220" s="37"/>
      <c r="H220" s="98"/>
      <c r="I220" s="37"/>
      <c r="J220" s="37"/>
      <c r="K220" s="37"/>
      <c r="L220" s="191"/>
      <c r="M220" s="191">
        <f>Table131022[[#This Row],[Importe ]]*0.16</f>
        <v>0</v>
      </c>
      <c r="N220" s="191">
        <f>Table131022[[#This Row],[Importe ]]+Table131022[[#This Row],[IVA]]</f>
        <v>0</v>
      </c>
      <c r="O220" s="191"/>
      <c r="P220" s="191"/>
      <c r="Q220" s="131"/>
      <c r="R220" s="131"/>
      <c r="S220" s="131"/>
      <c r="T220" s="131"/>
      <c r="U220" s="131"/>
      <c r="V220" s="131"/>
    </row>
    <row r="221" spans="2:22" x14ac:dyDescent="0.2">
      <c r="B221" s="111"/>
      <c r="C221" s="37"/>
      <c r="D221" s="131"/>
      <c r="E221" s="131"/>
      <c r="F221" s="131"/>
      <c r="G221" s="37"/>
      <c r="H221" s="37"/>
      <c r="I221" s="37"/>
      <c r="J221" s="37"/>
      <c r="K221" s="37"/>
      <c r="L221" s="191"/>
      <c r="M221" s="191">
        <f>Table131022[[#This Row],[Importe ]]*0.16</f>
        <v>0</v>
      </c>
      <c r="N221" s="191">
        <f>Table131022[[#This Row],[Importe ]]+Table131022[[#This Row],[IVA]]</f>
        <v>0</v>
      </c>
      <c r="O221" s="191"/>
      <c r="P221" s="191"/>
      <c r="Q221" s="131"/>
      <c r="R221" s="131"/>
      <c r="S221" s="131"/>
      <c r="T221" s="131"/>
      <c r="U221" s="131"/>
      <c r="V221" s="131"/>
    </row>
    <row r="222" spans="2:22" x14ac:dyDescent="0.2">
      <c r="B222" s="111"/>
      <c r="C222" s="37"/>
      <c r="D222" s="131"/>
      <c r="E222" s="131"/>
      <c r="F222" s="131"/>
      <c r="G222" s="37"/>
      <c r="H222" s="37"/>
      <c r="I222" s="37"/>
      <c r="J222" s="37"/>
      <c r="K222" s="37"/>
      <c r="L222" s="191"/>
      <c r="M222" s="191">
        <f>Table131022[[#This Row],[Importe ]]*0.16</f>
        <v>0</v>
      </c>
      <c r="N222" s="191">
        <f>Table131022[[#This Row],[Importe ]]+Table131022[[#This Row],[IVA]]</f>
        <v>0</v>
      </c>
      <c r="O222" s="191"/>
      <c r="P222" s="191"/>
      <c r="Q222" s="131"/>
      <c r="R222" s="131"/>
      <c r="S222" s="131"/>
      <c r="T222" s="131"/>
      <c r="U222" s="131"/>
      <c r="V222" s="131"/>
    </row>
    <row r="223" spans="2:22" x14ac:dyDescent="0.2">
      <c r="B223" s="111"/>
      <c r="C223" s="37"/>
      <c r="D223" s="131"/>
      <c r="E223" s="131"/>
      <c r="F223" s="131"/>
      <c r="G223" s="37"/>
      <c r="H223" s="37"/>
      <c r="I223" s="37"/>
      <c r="J223" s="37"/>
      <c r="K223" s="37"/>
      <c r="L223" s="191"/>
      <c r="M223" s="191">
        <f>Table131022[[#This Row],[Importe ]]*0.16</f>
        <v>0</v>
      </c>
      <c r="N223" s="191">
        <f>Table131022[[#This Row],[Importe ]]+Table131022[[#This Row],[IVA]]</f>
        <v>0</v>
      </c>
      <c r="O223" s="191"/>
      <c r="P223" s="191"/>
      <c r="Q223" s="37"/>
      <c r="R223" s="131"/>
      <c r="S223" s="131"/>
      <c r="T223" s="131"/>
      <c r="U223" s="37"/>
      <c r="V223" s="37"/>
    </row>
    <row r="224" spans="2:22" x14ac:dyDescent="0.2">
      <c r="B224" s="111"/>
      <c r="C224" s="98"/>
      <c r="D224" s="131"/>
      <c r="E224" s="131"/>
      <c r="F224" s="131"/>
      <c r="G224" s="37"/>
      <c r="H224" s="37"/>
      <c r="I224" s="37"/>
      <c r="J224" s="37"/>
      <c r="K224" s="37"/>
      <c r="L224" s="191"/>
      <c r="M224" s="191">
        <f>Table131022[[#This Row],[Importe ]]*0.16</f>
        <v>0</v>
      </c>
      <c r="N224" s="191">
        <f>Table131022[[#This Row],[Importe ]]+Table131022[[#This Row],[IVA]]</f>
        <v>0</v>
      </c>
      <c r="O224" s="191"/>
      <c r="P224" s="191"/>
      <c r="Q224" s="37"/>
      <c r="R224" s="131"/>
      <c r="S224" s="131"/>
      <c r="T224" s="131"/>
      <c r="U224" s="37"/>
      <c r="V224" s="37"/>
    </row>
    <row r="225" spans="2:22" x14ac:dyDescent="0.2">
      <c r="B225" s="111"/>
      <c r="C225" s="192"/>
      <c r="D225" s="131"/>
      <c r="E225" s="131"/>
      <c r="F225" s="131"/>
      <c r="G225" s="37"/>
      <c r="H225" s="37"/>
      <c r="I225" s="37"/>
      <c r="J225" s="37"/>
      <c r="K225" s="37"/>
      <c r="L225" s="191"/>
      <c r="M225" s="191">
        <f>Table131022[[#This Row],[Importe ]]*0.16</f>
        <v>0</v>
      </c>
      <c r="N225" s="191">
        <f>Table131022[[#This Row],[Importe ]]+Table131022[[#This Row],[IVA]]</f>
        <v>0</v>
      </c>
      <c r="O225" s="191"/>
      <c r="P225" s="191"/>
      <c r="Q225" s="37"/>
      <c r="R225" s="131"/>
      <c r="S225" s="131"/>
      <c r="T225" s="131"/>
      <c r="U225" s="37"/>
      <c r="V225" s="37"/>
    </row>
    <row r="226" spans="2:22" x14ac:dyDescent="0.2">
      <c r="B226" s="111"/>
      <c r="C226" s="98"/>
      <c r="D226" s="131"/>
      <c r="E226" s="131"/>
      <c r="F226" s="131"/>
      <c r="G226" s="37"/>
      <c r="H226" s="37"/>
      <c r="I226" s="37"/>
      <c r="J226" s="37"/>
      <c r="K226" s="37"/>
      <c r="L226" s="191"/>
      <c r="M226" s="191">
        <f>Table131022[[#This Row],[Importe ]]*0.16</f>
        <v>0</v>
      </c>
      <c r="N226" s="191">
        <f>Table131022[[#This Row],[Importe ]]+Table131022[[#This Row],[IVA]]</f>
        <v>0</v>
      </c>
      <c r="O226" s="191"/>
      <c r="P226" s="191"/>
      <c r="Q226" s="37"/>
      <c r="R226" s="131"/>
      <c r="S226" s="131"/>
      <c r="T226" s="131"/>
      <c r="U226" s="37"/>
      <c r="V226" s="37"/>
    </row>
    <row r="227" spans="2:22" x14ac:dyDescent="0.2">
      <c r="B227" s="111"/>
      <c r="C227" s="98"/>
      <c r="D227" s="131"/>
      <c r="E227" s="131"/>
      <c r="F227" s="131"/>
      <c r="G227" s="37"/>
      <c r="H227" s="37"/>
      <c r="I227" s="37"/>
      <c r="J227" s="37"/>
      <c r="K227" s="37"/>
      <c r="L227" s="191"/>
      <c r="M227" s="191">
        <f>Table131022[[#This Row],[Importe ]]*0.16</f>
        <v>0</v>
      </c>
      <c r="N227" s="191">
        <f>Table131022[[#This Row],[Importe ]]+Table131022[[#This Row],[IVA]]</f>
        <v>0</v>
      </c>
      <c r="O227" s="191"/>
      <c r="P227" s="191"/>
      <c r="Q227" s="37"/>
      <c r="R227" s="131"/>
      <c r="S227" s="131"/>
      <c r="T227" s="131"/>
      <c r="U227" s="37"/>
      <c r="V227" s="37"/>
    </row>
    <row r="228" spans="2:22" x14ac:dyDescent="0.2">
      <c r="B228" s="111"/>
      <c r="C228" s="98"/>
      <c r="D228" s="131"/>
      <c r="E228" s="131"/>
      <c r="F228" s="131"/>
      <c r="G228" s="37"/>
      <c r="H228" s="37"/>
      <c r="I228" s="37"/>
      <c r="J228" s="37"/>
      <c r="K228" s="37"/>
      <c r="L228" s="191"/>
      <c r="M228" s="191">
        <f>Table131022[[#This Row],[Importe ]]*0.16</f>
        <v>0</v>
      </c>
      <c r="N228" s="191">
        <f>Table131022[[#This Row],[Importe ]]+Table131022[[#This Row],[IVA]]</f>
        <v>0</v>
      </c>
      <c r="O228" s="191"/>
      <c r="P228" s="191"/>
      <c r="Q228" s="37"/>
      <c r="R228" s="131"/>
      <c r="S228" s="131"/>
      <c r="T228" s="131"/>
      <c r="U228" s="37"/>
      <c r="V228" s="37"/>
    </row>
    <row r="229" spans="2:22" x14ac:dyDescent="0.2">
      <c r="B229" s="111"/>
      <c r="C229" s="98"/>
      <c r="D229" s="131"/>
      <c r="E229" s="131"/>
      <c r="F229" s="131"/>
      <c r="G229" s="37"/>
      <c r="H229" s="37"/>
      <c r="I229" s="37"/>
      <c r="J229" s="37"/>
      <c r="K229" s="37"/>
      <c r="L229" s="191"/>
      <c r="M229" s="191">
        <f>Table131022[[#This Row],[Importe ]]*0.16</f>
        <v>0</v>
      </c>
      <c r="N229" s="191">
        <f>Table131022[[#This Row],[Importe ]]+Table131022[[#This Row],[IVA]]</f>
        <v>0</v>
      </c>
      <c r="O229" s="191"/>
      <c r="P229" s="191"/>
      <c r="Q229" s="37"/>
      <c r="R229" s="131"/>
      <c r="S229" s="131"/>
      <c r="T229" s="131"/>
      <c r="U229" s="37"/>
      <c r="V229" s="37"/>
    </row>
    <row r="230" spans="2:22" x14ac:dyDescent="0.2">
      <c r="B230" s="111"/>
      <c r="C230" s="98"/>
      <c r="D230" s="131"/>
      <c r="E230" s="131"/>
      <c r="F230" s="131"/>
      <c r="G230" s="37"/>
      <c r="H230" s="37"/>
      <c r="I230" s="37"/>
      <c r="J230" s="37"/>
      <c r="K230" s="37"/>
      <c r="L230" s="191"/>
      <c r="M230" s="191">
        <f>Table131022[[#This Row],[Importe ]]*0.16</f>
        <v>0</v>
      </c>
      <c r="N230" s="191">
        <f>Table131022[[#This Row],[Importe ]]+Table131022[[#This Row],[IVA]]</f>
        <v>0</v>
      </c>
      <c r="O230" s="191"/>
      <c r="P230" s="191"/>
      <c r="Q230" s="37"/>
      <c r="R230" s="131"/>
      <c r="S230" s="131"/>
      <c r="T230" s="131"/>
      <c r="U230" s="37"/>
      <c r="V230" s="37"/>
    </row>
    <row r="231" spans="2:22" x14ac:dyDescent="0.2">
      <c r="B231" s="111"/>
      <c r="C231" s="98"/>
      <c r="D231" s="131"/>
      <c r="E231" s="131"/>
      <c r="F231" s="131"/>
      <c r="G231" s="37"/>
      <c r="H231" s="37"/>
      <c r="I231" s="37"/>
      <c r="J231" s="37"/>
      <c r="K231" s="37"/>
      <c r="L231" s="191"/>
      <c r="M231" s="191">
        <f>Table131022[[#This Row],[Importe ]]*0.16</f>
        <v>0</v>
      </c>
      <c r="N231" s="191">
        <f>Table131022[[#This Row],[Importe ]]+Table131022[[#This Row],[IVA]]</f>
        <v>0</v>
      </c>
      <c r="O231" s="191"/>
      <c r="P231" s="191"/>
      <c r="Q231" s="37"/>
      <c r="R231" s="131"/>
      <c r="S231" s="131"/>
      <c r="T231" s="131"/>
      <c r="U231" s="37"/>
      <c r="V231" s="37"/>
    </row>
    <row r="232" spans="2:22" x14ac:dyDescent="0.2">
      <c r="B232" s="111"/>
      <c r="C232" s="98"/>
      <c r="D232" s="131"/>
      <c r="E232" s="131"/>
      <c r="F232" s="131"/>
      <c r="G232" s="37"/>
      <c r="H232" s="37"/>
      <c r="I232" s="37"/>
      <c r="J232" s="37"/>
      <c r="K232" s="37"/>
      <c r="L232" s="191"/>
      <c r="M232" s="191">
        <f>Table131022[[#This Row],[Importe ]]*0.16</f>
        <v>0</v>
      </c>
      <c r="N232" s="191">
        <f>Table131022[[#This Row],[Importe ]]+Table131022[[#This Row],[IVA]]</f>
        <v>0</v>
      </c>
      <c r="O232" s="191"/>
      <c r="P232" s="191"/>
      <c r="Q232" s="37"/>
      <c r="R232" s="131"/>
      <c r="S232" s="131"/>
      <c r="T232" s="131"/>
      <c r="U232" s="37"/>
      <c r="V232" s="37"/>
    </row>
    <row r="233" spans="2:22" x14ac:dyDescent="0.2">
      <c r="B233" s="193"/>
      <c r="C233" s="194"/>
      <c r="D233" s="193"/>
      <c r="E233" s="193"/>
      <c r="F233" s="193"/>
      <c r="G233" s="194"/>
      <c r="H233" s="194"/>
      <c r="I233" s="194"/>
      <c r="J233" s="194"/>
      <c r="K233" s="194"/>
      <c r="L233" s="195">
        <f>SUBTOTAL(109,Table131022[[Importe ]])</f>
        <v>0</v>
      </c>
      <c r="M233" s="195">
        <f>SUBTOTAL(109,Table131022[IVA])</f>
        <v>0</v>
      </c>
      <c r="N233" s="195">
        <f>SUBTOTAL(109,Table131022[Total])</f>
        <v>0</v>
      </c>
      <c r="O233" s="194"/>
      <c r="P233" s="194"/>
      <c r="Q233" s="194"/>
      <c r="R233" s="194"/>
      <c r="S233" s="194"/>
      <c r="T233" s="194"/>
      <c r="U233" s="194"/>
      <c r="V233" s="194"/>
    </row>
    <row r="235" spans="2:22" ht="17" thickBot="1" x14ac:dyDescent="0.25"/>
    <row r="236" spans="2:22" x14ac:dyDescent="0.2">
      <c r="B236" s="228"/>
      <c r="C236" s="229"/>
      <c r="D236" s="229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30"/>
    </row>
    <row r="237" spans="2:22" ht="17" thickBot="1" x14ac:dyDescent="0.25">
      <c r="B237" s="231" t="s">
        <v>128</v>
      </c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3"/>
    </row>
    <row r="238" spans="2:22" ht="37" thickBot="1" x14ac:dyDescent="0.25">
      <c r="B238" s="188" t="s">
        <v>100</v>
      </c>
      <c r="C238" s="189" t="s">
        <v>101</v>
      </c>
      <c r="D238" s="190" t="s">
        <v>102</v>
      </c>
      <c r="E238" s="190" t="s">
        <v>103</v>
      </c>
      <c r="F238" s="190" t="s">
        <v>104</v>
      </c>
      <c r="G238" s="190" t="s">
        <v>105</v>
      </c>
      <c r="H238" s="190" t="s">
        <v>106</v>
      </c>
      <c r="I238" s="190" t="s">
        <v>107</v>
      </c>
      <c r="J238" s="190" t="s">
        <v>108</v>
      </c>
      <c r="K238" s="190" t="s">
        <v>109</v>
      </c>
      <c r="L238" s="190" t="s">
        <v>118</v>
      </c>
      <c r="M238" s="190" t="s">
        <v>110</v>
      </c>
      <c r="N238" s="190" t="s">
        <v>97</v>
      </c>
      <c r="O238" s="190" t="s">
        <v>111</v>
      </c>
      <c r="P238" s="190" t="s">
        <v>48</v>
      </c>
      <c r="Q238" s="190" t="s">
        <v>112</v>
      </c>
      <c r="R238" s="190" t="s">
        <v>113</v>
      </c>
      <c r="S238" s="190" t="s">
        <v>114</v>
      </c>
      <c r="T238" s="190" t="s">
        <v>115</v>
      </c>
      <c r="U238" s="190" t="s">
        <v>116</v>
      </c>
      <c r="V238" s="190" t="s">
        <v>117</v>
      </c>
    </row>
    <row r="239" spans="2:22" x14ac:dyDescent="0.2">
      <c r="B239" s="111"/>
      <c r="C239" s="37"/>
      <c r="D239" s="131"/>
      <c r="E239" s="131"/>
      <c r="F239" s="131"/>
      <c r="G239" s="37"/>
      <c r="H239" s="37"/>
      <c r="I239" s="37"/>
      <c r="J239" s="37"/>
      <c r="K239" s="37"/>
      <c r="L239" s="191"/>
      <c r="M239" s="191">
        <f>Table131123[[#This Row],[Importe ]]*0.16</f>
        <v>0</v>
      </c>
      <c r="N239" s="191">
        <f>Table131123[[#This Row],[Importe ]]+Table131123[[#This Row],[IVA]]</f>
        <v>0</v>
      </c>
      <c r="O239" s="191"/>
      <c r="P239" s="191"/>
      <c r="Q239" s="131"/>
      <c r="R239" s="131"/>
      <c r="S239" s="131"/>
      <c r="T239" s="131"/>
      <c r="U239" s="131"/>
      <c r="V239" s="131"/>
    </row>
    <row r="240" spans="2:22" x14ac:dyDescent="0.2">
      <c r="B240" s="111"/>
      <c r="C240" s="37"/>
      <c r="D240" s="131"/>
      <c r="E240" s="131"/>
      <c r="F240" s="131"/>
      <c r="G240" s="37"/>
      <c r="H240" s="37"/>
      <c r="I240" s="37"/>
      <c r="J240" s="37"/>
      <c r="K240" s="37"/>
      <c r="L240" s="191"/>
      <c r="M240" s="191">
        <f>Table131123[[#This Row],[Importe ]]*0.16</f>
        <v>0</v>
      </c>
      <c r="N240" s="191">
        <f>Table131123[[#This Row],[Importe ]]+Table131123[[#This Row],[IVA]]</f>
        <v>0</v>
      </c>
      <c r="O240" s="191"/>
      <c r="P240" s="191"/>
      <c r="Q240" s="131"/>
      <c r="R240" s="131"/>
      <c r="S240" s="131"/>
      <c r="T240" s="131"/>
      <c r="U240" s="131"/>
      <c r="V240" s="131"/>
    </row>
    <row r="241" spans="2:22" x14ac:dyDescent="0.2">
      <c r="B241" s="111"/>
      <c r="C241" s="37"/>
      <c r="D241" s="131"/>
      <c r="E241" s="131"/>
      <c r="F241" s="131"/>
      <c r="G241" s="37"/>
      <c r="H241" s="37"/>
      <c r="I241" s="37"/>
      <c r="J241" s="37"/>
      <c r="K241" s="37"/>
      <c r="L241" s="191"/>
      <c r="M241" s="191">
        <f>Table131123[[#This Row],[Importe ]]*0.16</f>
        <v>0</v>
      </c>
      <c r="N241" s="191">
        <f>Table131123[[#This Row],[Importe ]]+Table131123[[#This Row],[IVA]]</f>
        <v>0</v>
      </c>
      <c r="O241" s="191"/>
      <c r="P241" s="191"/>
      <c r="Q241" s="37"/>
      <c r="R241" s="131"/>
      <c r="S241" s="131"/>
      <c r="T241" s="131"/>
      <c r="U241" s="37"/>
      <c r="V241" s="37"/>
    </row>
    <row r="242" spans="2:22" x14ac:dyDescent="0.2">
      <c r="B242" s="111"/>
      <c r="C242" s="98"/>
      <c r="D242" s="131"/>
      <c r="E242" s="131"/>
      <c r="F242" s="131"/>
      <c r="G242" s="37"/>
      <c r="H242" s="37"/>
      <c r="I242" s="37"/>
      <c r="J242" s="37"/>
      <c r="K242" s="37"/>
      <c r="L242" s="191"/>
      <c r="M242" s="191">
        <f>Table131123[[#This Row],[Importe ]]*0.16</f>
        <v>0</v>
      </c>
      <c r="N242" s="191">
        <f>Table131123[[#This Row],[Importe ]]+Table131123[[#This Row],[IVA]]</f>
        <v>0</v>
      </c>
      <c r="O242" s="191"/>
      <c r="P242" s="191"/>
      <c r="Q242" s="37"/>
      <c r="R242" s="131"/>
      <c r="S242" s="131"/>
      <c r="T242" s="131"/>
      <c r="U242" s="37"/>
      <c r="V242" s="37"/>
    </row>
    <row r="243" spans="2:22" x14ac:dyDescent="0.2">
      <c r="B243" s="111"/>
      <c r="C243" s="37"/>
      <c r="D243" s="131"/>
      <c r="E243" s="131"/>
      <c r="F243" s="131"/>
      <c r="G243" s="37"/>
      <c r="H243" s="37"/>
      <c r="I243" s="37"/>
      <c r="J243" s="37"/>
      <c r="K243" s="37"/>
      <c r="L243" s="191"/>
      <c r="M243" s="191">
        <f>Table131123[[#This Row],[Importe ]]*0.16</f>
        <v>0</v>
      </c>
      <c r="N243" s="191">
        <f>Table131123[[#This Row],[Importe ]]+Table131123[[#This Row],[IVA]]</f>
        <v>0</v>
      </c>
      <c r="O243" s="191"/>
      <c r="P243" s="191"/>
      <c r="Q243" s="131"/>
      <c r="R243" s="131"/>
      <c r="S243" s="131"/>
      <c r="T243" s="131"/>
      <c r="U243" s="131"/>
      <c r="V243" s="131"/>
    </row>
    <row r="244" spans="2:22" x14ac:dyDescent="0.2">
      <c r="B244" s="111"/>
      <c r="C244" s="37"/>
      <c r="D244" s="131"/>
      <c r="E244" s="131"/>
      <c r="F244" s="131"/>
      <c r="G244" s="37"/>
      <c r="H244" s="37"/>
      <c r="I244" s="37"/>
      <c r="J244" s="37"/>
      <c r="K244" s="37"/>
      <c r="L244" s="191"/>
      <c r="M244" s="191">
        <f>Table131123[[#This Row],[Importe ]]*0.16</f>
        <v>0</v>
      </c>
      <c r="N244" s="191">
        <f>Table131123[[#This Row],[Importe ]]+Table131123[[#This Row],[IVA]]</f>
        <v>0</v>
      </c>
      <c r="O244" s="191"/>
      <c r="P244" s="191"/>
      <c r="Q244" s="131"/>
      <c r="R244" s="131"/>
      <c r="S244" s="131"/>
      <c r="T244" s="131"/>
      <c r="U244" s="131"/>
      <c r="V244" s="131"/>
    </row>
    <row r="245" spans="2:22" x14ac:dyDescent="0.2">
      <c r="B245" s="111"/>
      <c r="C245" s="37"/>
      <c r="D245" s="131"/>
      <c r="E245" s="131"/>
      <c r="F245" s="131"/>
      <c r="G245" s="37"/>
      <c r="H245" s="98"/>
      <c r="I245" s="37"/>
      <c r="J245" s="37"/>
      <c r="K245" s="37"/>
      <c r="L245" s="191"/>
      <c r="M245" s="191">
        <f>Table131123[[#This Row],[Importe ]]*0.16</f>
        <v>0</v>
      </c>
      <c r="N245" s="191">
        <f>Table131123[[#This Row],[Importe ]]+Table131123[[#This Row],[IVA]]</f>
        <v>0</v>
      </c>
      <c r="O245" s="191"/>
      <c r="P245" s="191"/>
      <c r="Q245" s="131"/>
      <c r="R245" s="131"/>
      <c r="S245" s="131"/>
      <c r="T245" s="131"/>
      <c r="U245" s="131"/>
      <c r="V245" s="131"/>
    </row>
    <row r="246" spans="2:22" x14ac:dyDescent="0.2">
      <c r="B246" s="111"/>
      <c r="C246" s="37"/>
      <c r="D246" s="131"/>
      <c r="E246" s="131"/>
      <c r="F246" s="131"/>
      <c r="G246" s="37"/>
      <c r="H246" s="98"/>
      <c r="I246" s="37"/>
      <c r="J246" s="37"/>
      <c r="K246" s="37"/>
      <c r="L246" s="191"/>
      <c r="M246" s="191">
        <f>Table131123[[#This Row],[Importe ]]*0.16</f>
        <v>0</v>
      </c>
      <c r="N246" s="191">
        <f>Table131123[[#This Row],[Importe ]]+Table131123[[#This Row],[IVA]]</f>
        <v>0</v>
      </c>
      <c r="O246" s="191"/>
      <c r="P246" s="191"/>
      <c r="Q246" s="131"/>
      <c r="R246" s="131"/>
      <c r="S246" s="131"/>
      <c r="T246" s="131"/>
      <c r="U246" s="131"/>
      <c r="V246" s="131"/>
    </row>
    <row r="247" spans="2:22" x14ac:dyDescent="0.2">
      <c r="B247" s="111"/>
      <c r="C247" s="37"/>
      <c r="D247" s="131"/>
      <c r="E247" s="131"/>
      <c r="F247" s="131"/>
      <c r="G247" s="37"/>
      <c r="H247" s="37"/>
      <c r="I247" s="37"/>
      <c r="J247" s="37"/>
      <c r="K247" s="37"/>
      <c r="L247" s="191"/>
      <c r="M247" s="191">
        <f>Table131123[[#This Row],[Importe ]]*0.16</f>
        <v>0</v>
      </c>
      <c r="N247" s="191">
        <f>Table131123[[#This Row],[Importe ]]+Table131123[[#This Row],[IVA]]</f>
        <v>0</v>
      </c>
      <c r="O247" s="191"/>
      <c r="P247" s="191"/>
      <c r="Q247" s="131"/>
      <c r="R247" s="131"/>
      <c r="S247" s="131"/>
      <c r="T247" s="131"/>
      <c r="U247" s="131"/>
      <c r="V247" s="131"/>
    </row>
    <row r="248" spans="2:22" x14ac:dyDescent="0.2">
      <c r="B248" s="111"/>
      <c r="C248" s="37"/>
      <c r="D248" s="131"/>
      <c r="E248" s="131"/>
      <c r="F248" s="131"/>
      <c r="G248" s="37"/>
      <c r="H248" s="37"/>
      <c r="I248" s="37"/>
      <c r="J248" s="37"/>
      <c r="K248" s="37"/>
      <c r="L248" s="191"/>
      <c r="M248" s="191">
        <f>Table131123[[#This Row],[Importe ]]*0.16</f>
        <v>0</v>
      </c>
      <c r="N248" s="191">
        <f>Table131123[[#This Row],[Importe ]]+Table131123[[#This Row],[IVA]]</f>
        <v>0</v>
      </c>
      <c r="O248" s="191"/>
      <c r="P248" s="191"/>
      <c r="Q248" s="131"/>
      <c r="R248" s="131"/>
      <c r="S248" s="131"/>
      <c r="T248" s="131"/>
      <c r="U248" s="131"/>
      <c r="V248" s="131"/>
    </row>
    <row r="249" spans="2:22" x14ac:dyDescent="0.2">
      <c r="B249" s="111"/>
      <c r="C249" s="37"/>
      <c r="D249" s="131"/>
      <c r="E249" s="131"/>
      <c r="F249" s="131"/>
      <c r="G249" s="37"/>
      <c r="H249" s="37"/>
      <c r="I249" s="37"/>
      <c r="J249" s="37"/>
      <c r="K249" s="37"/>
      <c r="L249" s="191"/>
      <c r="M249" s="191">
        <f>Table131123[[#This Row],[Importe ]]*0.16</f>
        <v>0</v>
      </c>
      <c r="N249" s="191">
        <f>Table131123[[#This Row],[Importe ]]+Table131123[[#This Row],[IVA]]</f>
        <v>0</v>
      </c>
      <c r="O249" s="191"/>
      <c r="P249" s="191"/>
      <c r="Q249" s="37"/>
      <c r="R249" s="131"/>
      <c r="S249" s="131"/>
      <c r="T249" s="131"/>
      <c r="U249" s="37"/>
      <c r="V249" s="37"/>
    </row>
    <row r="250" spans="2:22" x14ac:dyDescent="0.2">
      <c r="B250" s="111"/>
      <c r="C250" s="98"/>
      <c r="D250" s="131"/>
      <c r="E250" s="131"/>
      <c r="F250" s="131"/>
      <c r="G250" s="37"/>
      <c r="H250" s="37"/>
      <c r="I250" s="37"/>
      <c r="J250" s="37"/>
      <c r="K250" s="37"/>
      <c r="L250" s="191"/>
      <c r="M250" s="191">
        <f>Table131123[[#This Row],[Importe ]]*0.16</f>
        <v>0</v>
      </c>
      <c r="N250" s="191">
        <f>Table131123[[#This Row],[Importe ]]+Table131123[[#This Row],[IVA]]</f>
        <v>0</v>
      </c>
      <c r="O250" s="191"/>
      <c r="P250" s="191"/>
      <c r="Q250" s="37"/>
      <c r="R250" s="131"/>
      <c r="S250" s="131"/>
      <c r="T250" s="131"/>
      <c r="U250" s="37"/>
      <c r="V250" s="37"/>
    </row>
    <row r="251" spans="2:22" x14ac:dyDescent="0.2">
      <c r="B251" s="111"/>
      <c r="C251" s="192"/>
      <c r="D251" s="131"/>
      <c r="E251" s="131"/>
      <c r="F251" s="131"/>
      <c r="G251" s="37"/>
      <c r="H251" s="37"/>
      <c r="I251" s="37"/>
      <c r="J251" s="37"/>
      <c r="K251" s="37"/>
      <c r="L251" s="191"/>
      <c r="M251" s="191">
        <f>Table131123[[#This Row],[Importe ]]*0.16</f>
        <v>0</v>
      </c>
      <c r="N251" s="191">
        <f>Table131123[[#This Row],[Importe ]]+Table131123[[#This Row],[IVA]]</f>
        <v>0</v>
      </c>
      <c r="O251" s="191"/>
      <c r="P251" s="191"/>
      <c r="Q251" s="37"/>
      <c r="R251" s="131"/>
      <c r="S251" s="131"/>
      <c r="T251" s="131"/>
      <c r="U251" s="37"/>
      <c r="V251" s="37"/>
    </row>
    <row r="252" spans="2:22" x14ac:dyDescent="0.2">
      <c r="B252" s="111"/>
      <c r="C252" s="98"/>
      <c r="D252" s="131"/>
      <c r="E252" s="131"/>
      <c r="F252" s="131"/>
      <c r="G252" s="37"/>
      <c r="H252" s="37"/>
      <c r="I252" s="37"/>
      <c r="J252" s="37"/>
      <c r="K252" s="37"/>
      <c r="L252" s="191"/>
      <c r="M252" s="191">
        <f>Table131123[[#This Row],[Importe ]]*0.16</f>
        <v>0</v>
      </c>
      <c r="N252" s="191">
        <f>Table131123[[#This Row],[Importe ]]+Table131123[[#This Row],[IVA]]</f>
        <v>0</v>
      </c>
      <c r="O252" s="191"/>
      <c r="P252" s="191"/>
      <c r="Q252" s="37"/>
      <c r="R252" s="131"/>
      <c r="S252" s="131"/>
      <c r="T252" s="131"/>
      <c r="U252" s="37"/>
      <c r="V252" s="37"/>
    </row>
    <row r="253" spans="2:22" x14ac:dyDescent="0.2">
      <c r="B253" s="111"/>
      <c r="C253" s="98"/>
      <c r="D253" s="131"/>
      <c r="E253" s="131"/>
      <c r="F253" s="131"/>
      <c r="G253" s="37"/>
      <c r="H253" s="37"/>
      <c r="I253" s="37"/>
      <c r="J253" s="37"/>
      <c r="K253" s="37"/>
      <c r="L253" s="191"/>
      <c r="M253" s="191">
        <f>Table131123[[#This Row],[Importe ]]*0.16</f>
        <v>0</v>
      </c>
      <c r="N253" s="191">
        <f>Table131123[[#This Row],[Importe ]]+Table131123[[#This Row],[IVA]]</f>
        <v>0</v>
      </c>
      <c r="O253" s="191"/>
      <c r="P253" s="191"/>
      <c r="Q253" s="37"/>
      <c r="R253" s="131"/>
      <c r="S253" s="131"/>
      <c r="T253" s="131"/>
      <c r="U253" s="37"/>
      <c r="V253" s="37"/>
    </row>
    <row r="254" spans="2:22" x14ac:dyDescent="0.2">
      <c r="B254" s="111"/>
      <c r="C254" s="98"/>
      <c r="D254" s="131"/>
      <c r="E254" s="131"/>
      <c r="F254" s="131"/>
      <c r="G254" s="37"/>
      <c r="H254" s="37"/>
      <c r="I254" s="37"/>
      <c r="J254" s="37"/>
      <c r="K254" s="37"/>
      <c r="L254" s="191"/>
      <c r="M254" s="191">
        <f>Table131123[[#This Row],[Importe ]]*0.16</f>
        <v>0</v>
      </c>
      <c r="N254" s="191">
        <f>Table131123[[#This Row],[Importe ]]+Table131123[[#This Row],[IVA]]</f>
        <v>0</v>
      </c>
      <c r="O254" s="191"/>
      <c r="P254" s="191"/>
      <c r="Q254" s="37"/>
      <c r="R254" s="131"/>
      <c r="S254" s="131"/>
      <c r="T254" s="131"/>
      <c r="U254" s="37"/>
      <c r="V254" s="37"/>
    </row>
    <row r="255" spans="2:22" x14ac:dyDescent="0.2">
      <c r="B255" s="111"/>
      <c r="C255" s="98"/>
      <c r="D255" s="131"/>
      <c r="E255" s="131"/>
      <c r="F255" s="131"/>
      <c r="G255" s="37"/>
      <c r="H255" s="37"/>
      <c r="I255" s="37"/>
      <c r="J255" s="37"/>
      <c r="K255" s="37"/>
      <c r="L255" s="191"/>
      <c r="M255" s="191">
        <f>Table131123[[#This Row],[Importe ]]*0.16</f>
        <v>0</v>
      </c>
      <c r="N255" s="191">
        <f>Table131123[[#This Row],[Importe ]]+Table131123[[#This Row],[IVA]]</f>
        <v>0</v>
      </c>
      <c r="O255" s="191"/>
      <c r="P255" s="191"/>
      <c r="Q255" s="37"/>
      <c r="R255" s="131"/>
      <c r="S255" s="131"/>
      <c r="T255" s="131"/>
      <c r="U255" s="37"/>
      <c r="V255" s="37"/>
    </row>
    <row r="256" spans="2:22" x14ac:dyDescent="0.2">
      <c r="B256" s="111"/>
      <c r="C256" s="98"/>
      <c r="D256" s="131"/>
      <c r="E256" s="131"/>
      <c r="F256" s="131"/>
      <c r="G256" s="37"/>
      <c r="H256" s="37"/>
      <c r="I256" s="37"/>
      <c r="J256" s="37"/>
      <c r="K256" s="37"/>
      <c r="L256" s="191"/>
      <c r="M256" s="191">
        <f>Table131123[[#This Row],[Importe ]]*0.16</f>
        <v>0</v>
      </c>
      <c r="N256" s="191">
        <f>Table131123[[#This Row],[Importe ]]+Table131123[[#This Row],[IVA]]</f>
        <v>0</v>
      </c>
      <c r="O256" s="191"/>
      <c r="P256" s="191"/>
      <c r="Q256" s="37"/>
      <c r="R256" s="131"/>
      <c r="S256" s="131"/>
      <c r="T256" s="131"/>
      <c r="U256" s="37"/>
      <c r="V256" s="37"/>
    </row>
    <row r="257" spans="2:22" x14ac:dyDescent="0.2">
      <c r="B257" s="111"/>
      <c r="C257" s="98"/>
      <c r="D257" s="131"/>
      <c r="E257" s="131"/>
      <c r="F257" s="131"/>
      <c r="G257" s="37"/>
      <c r="H257" s="37"/>
      <c r="I257" s="37"/>
      <c r="J257" s="37"/>
      <c r="K257" s="37"/>
      <c r="L257" s="191"/>
      <c r="M257" s="191">
        <f>Table131123[[#This Row],[Importe ]]*0.16</f>
        <v>0</v>
      </c>
      <c r="N257" s="191">
        <f>Table131123[[#This Row],[Importe ]]+Table131123[[#This Row],[IVA]]</f>
        <v>0</v>
      </c>
      <c r="O257" s="191"/>
      <c r="P257" s="191"/>
      <c r="Q257" s="37"/>
      <c r="R257" s="131"/>
      <c r="S257" s="131"/>
      <c r="T257" s="131"/>
      <c r="U257" s="37"/>
      <c r="V257" s="37"/>
    </row>
    <row r="258" spans="2:22" x14ac:dyDescent="0.2">
      <c r="B258" s="111"/>
      <c r="C258" s="98"/>
      <c r="D258" s="131"/>
      <c r="E258" s="131"/>
      <c r="F258" s="131"/>
      <c r="G258" s="37"/>
      <c r="H258" s="37"/>
      <c r="I258" s="37"/>
      <c r="J258" s="37"/>
      <c r="K258" s="37"/>
      <c r="L258" s="191"/>
      <c r="M258" s="191">
        <f>Table131123[[#This Row],[Importe ]]*0.16</f>
        <v>0</v>
      </c>
      <c r="N258" s="191">
        <f>Table131123[[#This Row],[Importe ]]+Table131123[[#This Row],[IVA]]</f>
        <v>0</v>
      </c>
      <c r="O258" s="191"/>
      <c r="P258" s="191"/>
      <c r="Q258" s="37"/>
      <c r="R258" s="131"/>
      <c r="S258" s="131"/>
      <c r="T258" s="131"/>
      <c r="U258" s="37"/>
      <c r="V258" s="37"/>
    </row>
    <row r="259" spans="2:22" x14ac:dyDescent="0.2">
      <c r="B259" s="193"/>
      <c r="C259" s="194"/>
      <c r="D259" s="193"/>
      <c r="E259" s="193"/>
      <c r="F259" s="193"/>
      <c r="G259" s="194"/>
      <c r="H259" s="194"/>
      <c r="I259" s="194"/>
      <c r="J259" s="194"/>
      <c r="K259" s="194"/>
      <c r="L259" s="195">
        <f>SUBTOTAL(109,Table131123[[Importe ]])</f>
        <v>0</v>
      </c>
      <c r="M259" s="195">
        <f>SUBTOTAL(109,Table131123[IVA])</f>
        <v>0</v>
      </c>
      <c r="N259" s="195">
        <f>SUBTOTAL(109,Table131123[Total])</f>
        <v>0</v>
      </c>
      <c r="O259" s="194"/>
      <c r="P259" s="194"/>
      <c r="Q259" s="194"/>
      <c r="R259" s="194"/>
      <c r="S259" s="194"/>
      <c r="T259" s="194"/>
      <c r="U259" s="194"/>
      <c r="V259" s="194"/>
    </row>
    <row r="261" spans="2:22" ht="17" thickBot="1" x14ac:dyDescent="0.25"/>
    <row r="262" spans="2:22" x14ac:dyDescent="0.2">
      <c r="B262" s="228"/>
      <c r="C262" s="229"/>
      <c r="D262" s="229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30"/>
    </row>
    <row r="263" spans="2:22" ht="17" thickBot="1" x14ac:dyDescent="0.25">
      <c r="B263" s="231" t="s">
        <v>129</v>
      </c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3"/>
    </row>
    <row r="264" spans="2:22" ht="37" thickBot="1" x14ac:dyDescent="0.25">
      <c r="B264" s="188" t="s">
        <v>100</v>
      </c>
      <c r="C264" s="189" t="s">
        <v>101</v>
      </c>
      <c r="D264" s="190" t="s">
        <v>102</v>
      </c>
      <c r="E264" s="190" t="s">
        <v>103</v>
      </c>
      <c r="F264" s="190" t="s">
        <v>104</v>
      </c>
      <c r="G264" s="190" t="s">
        <v>105</v>
      </c>
      <c r="H264" s="190" t="s">
        <v>106</v>
      </c>
      <c r="I264" s="190" t="s">
        <v>107</v>
      </c>
      <c r="J264" s="190" t="s">
        <v>108</v>
      </c>
      <c r="K264" s="190" t="s">
        <v>109</v>
      </c>
      <c r="L264" s="190" t="s">
        <v>118</v>
      </c>
      <c r="M264" s="190" t="s">
        <v>110</v>
      </c>
      <c r="N264" s="190" t="s">
        <v>97</v>
      </c>
      <c r="O264" s="190" t="s">
        <v>111</v>
      </c>
      <c r="P264" s="190" t="s">
        <v>48</v>
      </c>
      <c r="Q264" s="190" t="s">
        <v>112</v>
      </c>
      <c r="R264" s="190" t="s">
        <v>113</v>
      </c>
      <c r="S264" s="190" t="s">
        <v>114</v>
      </c>
      <c r="T264" s="190" t="s">
        <v>115</v>
      </c>
      <c r="U264" s="190" t="s">
        <v>116</v>
      </c>
      <c r="V264" s="190" t="s">
        <v>117</v>
      </c>
    </row>
    <row r="265" spans="2:22" x14ac:dyDescent="0.2">
      <c r="B265" s="111"/>
      <c r="C265" s="37"/>
      <c r="D265" s="131"/>
      <c r="E265" s="131"/>
      <c r="F265" s="131"/>
      <c r="G265" s="37"/>
      <c r="H265" s="37"/>
      <c r="I265" s="37"/>
      <c r="J265" s="37"/>
      <c r="K265" s="37"/>
      <c r="L265" s="191"/>
      <c r="M265" s="191">
        <f>Table131224[[#This Row],[Importe ]]*0.16</f>
        <v>0</v>
      </c>
      <c r="N265" s="191">
        <f>Table131224[[#This Row],[Importe ]]+Table131224[[#This Row],[IVA]]</f>
        <v>0</v>
      </c>
      <c r="O265" s="191"/>
      <c r="P265" s="191"/>
      <c r="Q265" s="131"/>
      <c r="R265" s="131"/>
      <c r="S265" s="131"/>
      <c r="T265" s="131"/>
      <c r="U265" s="131"/>
      <c r="V265" s="131"/>
    </row>
    <row r="266" spans="2:22" x14ac:dyDescent="0.2">
      <c r="B266" s="111"/>
      <c r="C266" s="37"/>
      <c r="D266" s="131"/>
      <c r="E266" s="131"/>
      <c r="F266" s="131"/>
      <c r="G266" s="37"/>
      <c r="H266" s="37"/>
      <c r="I266" s="37"/>
      <c r="J266" s="37"/>
      <c r="K266" s="37"/>
      <c r="L266" s="191"/>
      <c r="M266" s="191">
        <f>Table131224[[#This Row],[Importe ]]*0.16</f>
        <v>0</v>
      </c>
      <c r="N266" s="191">
        <f>Table131224[[#This Row],[Importe ]]+Table131224[[#This Row],[IVA]]</f>
        <v>0</v>
      </c>
      <c r="O266" s="191"/>
      <c r="P266" s="191"/>
      <c r="Q266" s="131"/>
      <c r="R266" s="131"/>
      <c r="S266" s="131"/>
      <c r="T266" s="131"/>
      <c r="U266" s="131"/>
      <c r="V266" s="131"/>
    </row>
    <row r="267" spans="2:22" x14ac:dyDescent="0.2">
      <c r="B267" s="111"/>
      <c r="C267" s="37"/>
      <c r="D267" s="131"/>
      <c r="E267" s="131"/>
      <c r="F267" s="131"/>
      <c r="G267" s="37"/>
      <c r="H267" s="37"/>
      <c r="I267" s="37"/>
      <c r="J267" s="37"/>
      <c r="K267" s="37"/>
      <c r="L267" s="191"/>
      <c r="M267" s="191">
        <f>Table131224[[#This Row],[Importe ]]*0.16</f>
        <v>0</v>
      </c>
      <c r="N267" s="191">
        <f>Table131224[[#This Row],[Importe ]]+Table131224[[#This Row],[IVA]]</f>
        <v>0</v>
      </c>
      <c r="O267" s="191"/>
      <c r="P267" s="191"/>
      <c r="Q267" s="37"/>
      <c r="R267" s="131"/>
      <c r="S267" s="131"/>
      <c r="T267" s="131"/>
      <c r="U267" s="37"/>
      <c r="V267" s="37"/>
    </row>
    <row r="268" spans="2:22" x14ac:dyDescent="0.2">
      <c r="B268" s="111"/>
      <c r="C268" s="98"/>
      <c r="D268" s="131"/>
      <c r="E268" s="131"/>
      <c r="F268" s="131"/>
      <c r="G268" s="37"/>
      <c r="H268" s="37"/>
      <c r="I268" s="37"/>
      <c r="J268" s="37"/>
      <c r="K268" s="37"/>
      <c r="L268" s="191"/>
      <c r="M268" s="191">
        <f>Table131224[[#This Row],[Importe ]]*0.16</f>
        <v>0</v>
      </c>
      <c r="N268" s="191">
        <f>Table131224[[#This Row],[Importe ]]+Table131224[[#This Row],[IVA]]</f>
        <v>0</v>
      </c>
      <c r="O268" s="191"/>
      <c r="P268" s="191"/>
      <c r="Q268" s="37"/>
      <c r="R268" s="131"/>
      <c r="S268" s="131"/>
      <c r="T268" s="131"/>
      <c r="U268" s="37"/>
      <c r="V268" s="37"/>
    </row>
    <row r="269" spans="2:22" x14ac:dyDescent="0.2">
      <c r="B269" s="111"/>
      <c r="C269" s="37"/>
      <c r="D269" s="131"/>
      <c r="E269" s="131"/>
      <c r="F269" s="131"/>
      <c r="G269" s="37"/>
      <c r="H269" s="37"/>
      <c r="I269" s="37"/>
      <c r="J269" s="37"/>
      <c r="K269" s="37"/>
      <c r="L269" s="191"/>
      <c r="M269" s="191">
        <f>Table131224[[#This Row],[Importe ]]*0.16</f>
        <v>0</v>
      </c>
      <c r="N269" s="191">
        <f>Table131224[[#This Row],[Importe ]]+Table131224[[#This Row],[IVA]]</f>
        <v>0</v>
      </c>
      <c r="O269" s="191"/>
      <c r="P269" s="191"/>
      <c r="Q269" s="131"/>
      <c r="R269" s="131"/>
      <c r="S269" s="131"/>
      <c r="T269" s="131"/>
      <c r="U269" s="131"/>
      <c r="V269" s="131"/>
    </row>
    <row r="270" spans="2:22" x14ac:dyDescent="0.2">
      <c r="B270" s="111"/>
      <c r="C270" s="37"/>
      <c r="D270" s="131"/>
      <c r="E270" s="131"/>
      <c r="F270" s="131"/>
      <c r="G270" s="37"/>
      <c r="H270" s="37"/>
      <c r="I270" s="37"/>
      <c r="J270" s="37"/>
      <c r="K270" s="37"/>
      <c r="L270" s="191"/>
      <c r="M270" s="191">
        <f>Table131224[[#This Row],[Importe ]]*0.16</f>
        <v>0</v>
      </c>
      <c r="N270" s="191">
        <f>Table131224[[#This Row],[Importe ]]+Table131224[[#This Row],[IVA]]</f>
        <v>0</v>
      </c>
      <c r="O270" s="191"/>
      <c r="P270" s="191"/>
      <c r="Q270" s="131"/>
      <c r="R270" s="131"/>
      <c r="S270" s="131"/>
      <c r="T270" s="131"/>
      <c r="U270" s="131"/>
      <c r="V270" s="131"/>
    </row>
    <row r="271" spans="2:22" x14ac:dyDescent="0.2">
      <c r="B271" s="111"/>
      <c r="C271" s="37"/>
      <c r="D271" s="131"/>
      <c r="E271" s="131"/>
      <c r="F271" s="131"/>
      <c r="G271" s="37"/>
      <c r="H271" s="98"/>
      <c r="I271" s="37"/>
      <c r="J271" s="37"/>
      <c r="K271" s="37"/>
      <c r="L271" s="191"/>
      <c r="M271" s="191">
        <f>Table131224[[#This Row],[Importe ]]*0.16</f>
        <v>0</v>
      </c>
      <c r="N271" s="191">
        <f>Table131224[[#This Row],[Importe ]]+Table131224[[#This Row],[IVA]]</f>
        <v>0</v>
      </c>
      <c r="O271" s="191"/>
      <c r="P271" s="191"/>
      <c r="Q271" s="131"/>
      <c r="R271" s="131"/>
      <c r="S271" s="131"/>
      <c r="T271" s="131"/>
      <c r="U271" s="131"/>
      <c r="V271" s="131"/>
    </row>
    <row r="272" spans="2:22" x14ac:dyDescent="0.2">
      <c r="B272" s="111"/>
      <c r="C272" s="37"/>
      <c r="D272" s="131"/>
      <c r="E272" s="131"/>
      <c r="F272" s="131"/>
      <c r="G272" s="37"/>
      <c r="H272" s="98"/>
      <c r="I272" s="37"/>
      <c r="J272" s="37"/>
      <c r="K272" s="37"/>
      <c r="L272" s="191"/>
      <c r="M272" s="191">
        <f>Table131224[[#This Row],[Importe ]]*0.16</f>
        <v>0</v>
      </c>
      <c r="N272" s="191">
        <f>Table131224[[#This Row],[Importe ]]+Table131224[[#This Row],[IVA]]</f>
        <v>0</v>
      </c>
      <c r="O272" s="191"/>
      <c r="P272" s="191"/>
      <c r="Q272" s="131"/>
      <c r="R272" s="131"/>
      <c r="S272" s="131"/>
      <c r="T272" s="131"/>
      <c r="U272" s="131"/>
      <c r="V272" s="131"/>
    </row>
    <row r="273" spans="2:22" x14ac:dyDescent="0.2">
      <c r="B273" s="111"/>
      <c r="C273" s="37"/>
      <c r="D273" s="131"/>
      <c r="E273" s="131"/>
      <c r="F273" s="131"/>
      <c r="G273" s="37"/>
      <c r="H273" s="37"/>
      <c r="I273" s="37"/>
      <c r="J273" s="37"/>
      <c r="K273" s="37"/>
      <c r="L273" s="191"/>
      <c r="M273" s="191">
        <f>Table131224[[#This Row],[Importe ]]*0.16</f>
        <v>0</v>
      </c>
      <c r="N273" s="191">
        <f>Table131224[[#This Row],[Importe ]]+Table131224[[#This Row],[IVA]]</f>
        <v>0</v>
      </c>
      <c r="O273" s="191"/>
      <c r="P273" s="191"/>
      <c r="Q273" s="131"/>
      <c r="R273" s="131"/>
      <c r="S273" s="131"/>
      <c r="T273" s="131"/>
      <c r="U273" s="131"/>
      <c r="V273" s="131"/>
    </row>
    <row r="274" spans="2:22" x14ac:dyDescent="0.2">
      <c r="B274" s="111"/>
      <c r="C274" s="37"/>
      <c r="D274" s="131"/>
      <c r="E274" s="131"/>
      <c r="F274" s="131"/>
      <c r="G274" s="37"/>
      <c r="H274" s="37"/>
      <c r="I274" s="37"/>
      <c r="J274" s="37"/>
      <c r="K274" s="37"/>
      <c r="L274" s="191"/>
      <c r="M274" s="191">
        <f>Table131224[[#This Row],[Importe ]]*0.16</f>
        <v>0</v>
      </c>
      <c r="N274" s="191">
        <f>Table131224[[#This Row],[Importe ]]+Table131224[[#This Row],[IVA]]</f>
        <v>0</v>
      </c>
      <c r="O274" s="191"/>
      <c r="P274" s="191"/>
      <c r="Q274" s="131"/>
      <c r="R274" s="131"/>
      <c r="S274" s="131"/>
      <c r="T274" s="131"/>
      <c r="U274" s="131"/>
      <c r="V274" s="131"/>
    </row>
    <row r="275" spans="2:22" x14ac:dyDescent="0.2">
      <c r="B275" s="111"/>
      <c r="C275" s="37"/>
      <c r="D275" s="131"/>
      <c r="E275" s="131"/>
      <c r="F275" s="131"/>
      <c r="G275" s="37"/>
      <c r="H275" s="37"/>
      <c r="I275" s="37"/>
      <c r="J275" s="37"/>
      <c r="K275" s="37"/>
      <c r="L275" s="191"/>
      <c r="M275" s="191">
        <f>Table131224[[#This Row],[Importe ]]*0.16</f>
        <v>0</v>
      </c>
      <c r="N275" s="191">
        <f>Table131224[[#This Row],[Importe ]]+Table131224[[#This Row],[IVA]]</f>
        <v>0</v>
      </c>
      <c r="O275" s="191"/>
      <c r="P275" s="191"/>
      <c r="Q275" s="37"/>
      <c r="R275" s="131"/>
      <c r="S275" s="131"/>
      <c r="T275" s="131"/>
      <c r="U275" s="37"/>
      <c r="V275" s="37"/>
    </row>
    <row r="276" spans="2:22" x14ac:dyDescent="0.2">
      <c r="B276" s="111"/>
      <c r="C276" s="98"/>
      <c r="D276" s="131"/>
      <c r="E276" s="131"/>
      <c r="F276" s="131"/>
      <c r="G276" s="37"/>
      <c r="H276" s="37"/>
      <c r="I276" s="37"/>
      <c r="J276" s="37"/>
      <c r="K276" s="37"/>
      <c r="L276" s="191"/>
      <c r="M276" s="191">
        <f>Table131224[[#This Row],[Importe ]]*0.16</f>
        <v>0</v>
      </c>
      <c r="N276" s="191">
        <f>Table131224[[#This Row],[Importe ]]+Table131224[[#This Row],[IVA]]</f>
        <v>0</v>
      </c>
      <c r="O276" s="191"/>
      <c r="P276" s="191"/>
      <c r="Q276" s="37"/>
      <c r="R276" s="131"/>
      <c r="S276" s="131"/>
      <c r="T276" s="131"/>
      <c r="U276" s="37"/>
      <c r="V276" s="37"/>
    </row>
    <row r="277" spans="2:22" x14ac:dyDescent="0.2">
      <c r="B277" s="111"/>
      <c r="C277" s="192"/>
      <c r="D277" s="131"/>
      <c r="E277" s="131"/>
      <c r="F277" s="131"/>
      <c r="G277" s="37"/>
      <c r="H277" s="37"/>
      <c r="I277" s="37"/>
      <c r="J277" s="37"/>
      <c r="K277" s="37"/>
      <c r="L277" s="191"/>
      <c r="M277" s="191">
        <f>Table131224[[#This Row],[Importe ]]*0.16</f>
        <v>0</v>
      </c>
      <c r="N277" s="191">
        <f>Table131224[[#This Row],[Importe ]]+Table131224[[#This Row],[IVA]]</f>
        <v>0</v>
      </c>
      <c r="O277" s="191"/>
      <c r="P277" s="191"/>
      <c r="Q277" s="37"/>
      <c r="R277" s="131"/>
      <c r="S277" s="131"/>
      <c r="T277" s="131"/>
      <c r="U277" s="37"/>
      <c r="V277" s="37"/>
    </row>
    <row r="278" spans="2:22" x14ac:dyDescent="0.2">
      <c r="B278" s="111"/>
      <c r="C278" s="98"/>
      <c r="D278" s="131"/>
      <c r="E278" s="131"/>
      <c r="F278" s="131"/>
      <c r="G278" s="37"/>
      <c r="H278" s="37"/>
      <c r="I278" s="37"/>
      <c r="J278" s="37"/>
      <c r="K278" s="37"/>
      <c r="L278" s="191"/>
      <c r="M278" s="191">
        <f>Table131224[[#This Row],[Importe ]]*0.16</f>
        <v>0</v>
      </c>
      <c r="N278" s="191">
        <f>Table131224[[#This Row],[Importe ]]+Table131224[[#This Row],[IVA]]</f>
        <v>0</v>
      </c>
      <c r="O278" s="191"/>
      <c r="P278" s="191"/>
      <c r="Q278" s="37"/>
      <c r="R278" s="131"/>
      <c r="S278" s="131"/>
      <c r="T278" s="131"/>
      <c r="U278" s="37"/>
      <c r="V278" s="37"/>
    </row>
    <row r="279" spans="2:22" x14ac:dyDescent="0.2">
      <c r="B279" s="111"/>
      <c r="C279" s="98"/>
      <c r="D279" s="131"/>
      <c r="E279" s="131"/>
      <c r="F279" s="131"/>
      <c r="G279" s="37"/>
      <c r="H279" s="37"/>
      <c r="I279" s="37"/>
      <c r="J279" s="37"/>
      <c r="K279" s="37"/>
      <c r="L279" s="191"/>
      <c r="M279" s="191">
        <f>Table131224[[#This Row],[Importe ]]*0.16</f>
        <v>0</v>
      </c>
      <c r="N279" s="191">
        <f>Table131224[[#This Row],[Importe ]]+Table131224[[#This Row],[IVA]]</f>
        <v>0</v>
      </c>
      <c r="O279" s="191"/>
      <c r="P279" s="191"/>
      <c r="Q279" s="37"/>
      <c r="R279" s="131"/>
      <c r="S279" s="131"/>
      <c r="T279" s="131"/>
      <c r="U279" s="37"/>
      <c r="V279" s="37"/>
    </row>
    <row r="280" spans="2:22" x14ac:dyDescent="0.2">
      <c r="B280" s="111"/>
      <c r="C280" s="98"/>
      <c r="D280" s="131"/>
      <c r="E280" s="131"/>
      <c r="F280" s="131"/>
      <c r="G280" s="37"/>
      <c r="H280" s="37"/>
      <c r="I280" s="37"/>
      <c r="J280" s="37"/>
      <c r="K280" s="37"/>
      <c r="L280" s="191"/>
      <c r="M280" s="191">
        <f>Table131224[[#This Row],[Importe ]]*0.16</f>
        <v>0</v>
      </c>
      <c r="N280" s="191">
        <f>Table131224[[#This Row],[Importe ]]+Table131224[[#This Row],[IVA]]</f>
        <v>0</v>
      </c>
      <c r="O280" s="191"/>
      <c r="P280" s="191"/>
      <c r="Q280" s="37"/>
      <c r="R280" s="131"/>
      <c r="S280" s="131"/>
      <c r="T280" s="131"/>
      <c r="U280" s="37"/>
      <c r="V280" s="37"/>
    </row>
    <row r="281" spans="2:22" x14ac:dyDescent="0.2">
      <c r="B281" s="111"/>
      <c r="C281" s="98"/>
      <c r="D281" s="131"/>
      <c r="E281" s="131"/>
      <c r="F281" s="131"/>
      <c r="G281" s="37"/>
      <c r="H281" s="37"/>
      <c r="I281" s="37"/>
      <c r="J281" s="37"/>
      <c r="K281" s="37"/>
      <c r="L281" s="191"/>
      <c r="M281" s="191">
        <f>Table131224[[#This Row],[Importe ]]*0.16</f>
        <v>0</v>
      </c>
      <c r="N281" s="191">
        <f>Table131224[[#This Row],[Importe ]]+Table131224[[#This Row],[IVA]]</f>
        <v>0</v>
      </c>
      <c r="O281" s="191"/>
      <c r="P281" s="191"/>
      <c r="Q281" s="37"/>
      <c r="R281" s="131"/>
      <c r="S281" s="131"/>
      <c r="T281" s="131"/>
      <c r="U281" s="37"/>
      <c r="V281" s="37"/>
    </row>
    <row r="282" spans="2:22" x14ac:dyDescent="0.2">
      <c r="B282" s="111"/>
      <c r="C282" s="98"/>
      <c r="D282" s="131"/>
      <c r="E282" s="131"/>
      <c r="F282" s="131"/>
      <c r="G282" s="37"/>
      <c r="H282" s="37"/>
      <c r="I282" s="37"/>
      <c r="J282" s="37"/>
      <c r="K282" s="37"/>
      <c r="L282" s="191"/>
      <c r="M282" s="191">
        <f>Table131224[[#This Row],[Importe ]]*0.16</f>
        <v>0</v>
      </c>
      <c r="N282" s="191">
        <f>Table131224[[#This Row],[Importe ]]+Table131224[[#This Row],[IVA]]</f>
        <v>0</v>
      </c>
      <c r="O282" s="191"/>
      <c r="P282" s="191"/>
      <c r="Q282" s="37"/>
      <c r="R282" s="131"/>
      <c r="S282" s="131"/>
      <c r="T282" s="131"/>
      <c r="U282" s="37"/>
      <c r="V282" s="37"/>
    </row>
    <row r="283" spans="2:22" x14ac:dyDescent="0.2">
      <c r="B283" s="111"/>
      <c r="C283" s="98"/>
      <c r="D283" s="131"/>
      <c r="E283" s="131"/>
      <c r="F283" s="131"/>
      <c r="G283" s="37"/>
      <c r="H283" s="37"/>
      <c r="I283" s="37"/>
      <c r="J283" s="37"/>
      <c r="K283" s="37"/>
      <c r="L283" s="191"/>
      <c r="M283" s="191">
        <f>Table131224[[#This Row],[Importe ]]*0.16</f>
        <v>0</v>
      </c>
      <c r="N283" s="191">
        <f>Table131224[[#This Row],[Importe ]]+Table131224[[#This Row],[IVA]]</f>
        <v>0</v>
      </c>
      <c r="O283" s="191"/>
      <c r="P283" s="191"/>
      <c r="Q283" s="37"/>
      <c r="R283" s="131"/>
      <c r="S283" s="131"/>
      <c r="T283" s="131"/>
      <c r="U283" s="37"/>
      <c r="V283" s="37"/>
    </row>
    <row r="284" spans="2:22" x14ac:dyDescent="0.2">
      <c r="B284" s="111"/>
      <c r="C284" s="98"/>
      <c r="D284" s="131"/>
      <c r="E284" s="131"/>
      <c r="F284" s="131"/>
      <c r="G284" s="37"/>
      <c r="H284" s="37"/>
      <c r="I284" s="37"/>
      <c r="J284" s="37"/>
      <c r="K284" s="37"/>
      <c r="L284" s="191"/>
      <c r="M284" s="191">
        <f>Table131224[[#This Row],[Importe ]]*0.16</f>
        <v>0</v>
      </c>
      <c r="N284" s="191">
        <f>Table131224[[#This Row],[Importe ]]+Table131224[[#This Row],[IVA]]</f>
        <v>0</v>
      </c>
      <c r="O284" s="191"/>
      <c r="P284" s="191"/>
      <c r="Q284" s="37"/>
      <c r="R284" s="131"/>
      <c r="S284" s="131"/>
      <c r="T284" s="131"/>
      <c r="U284" s="37"/>
      <c r="V284" s="37"/>
    </row>
    <row r="285" spans="2:22" x14ac:dyDescent="0.2">
      <c r="B285" s="193"/>
      <c r="C285" s="194"/>
      <c r="D285" s="193"/>
      <c r="E285" s="193"/>
      <c r="F285" s="193"/>
      <c r="G285" s="194"/>
      <c r="H285" s="194"/>
      <c r="I285" s="194"/>
      <c r="J285" s="194"/>
      <c r="K285" s="194"/>
      <c r="L285" s="195">
        <f>SUBTOTAL(109,Table131224[[Importe ]])</f>
        <v>0</v>
      </c>
      <c r="M285" s="195">
        <f>SUBTOTAL(109,Table131224[IVA])</f>
        <v>0</v>
      </c>
      <c r="N285" s="195">
        <f>SUBTOTAL(109,Table131224[Total])</f>
        <v>0</v>
      </c>
      <c r="O285" s="194"/>
      <c r="P285" s="194"/>
      <c r="Q285" s="194"/>
      <c r="R285" s="194"/>
      <c r="S285" s="194"/>
      <c r="T285" s="194"/>
      <c r="U285" s="194"/>
      <c r="V285" s="194"/>
    </row>
    <row r="287" spans="2:22" ht="17" thickBot="1" x14ac:dyDescent="0.25"/>
    <row r="288" spans="2:22" x14ac:dyDescent="0.2">
      <c r="B288" s="228"/>
      <c r="C288" s="229"/>
      <c r="D288" s="229"/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30"/>
    </row>
    <row r="289" spans="2:22" ht="17" thickBot="1" x14ac:dyDescent="0.25">
      <c r="B289" s="231" t="s">
        <v>130</v>
      </c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3"/>
    </row>
    <row r="290" spans="2:22" ht="37" thickBot="1" x14ac:dyDescent="0.25">
      <c r="B290" s="188" t="s">
        <v>100</v>
      </c>
      <c r="C290" s="189" t="s">
        <v>101</v>
      </c>
      <c r="D290" s="190" t="s">
        <v>102</v>
      </c>
      <c r="E290" s="190" t="s">
        <v>103</v>
      </c>
      <c r="F290" s="190" t="s">
        <v>104</v>
      </c>
      <c r="G290" s="190" t="s">
        <v>105</v>
      </c>
      <c r="H290" s="190" t="s">
        <v>106</v>
      </c>
      <c r="I290" s="190" t="s">
        <v>107</v>
      </c>
      <c r="J290" s="190" t="s">
        <v>108</v>
      </c>
      <c r="K290" s="190" t="s">
        <v>109</v>
      </c>
      <c r="L290" s="190" t="s">
        <v>118</v>
      </c>
      <c r="M290" s="190" t="s">
        <v>110</v>
      </c>
      <c r="N290" s="190" t="s">
        <v>97</v>
      </c>
      <c r="O290" s="190" t="s">
        <v>111</v>
      </c>
      <c r="P290" s="190" t="s">
        <v>48</v>
      </c>
      <c r="Q290" s="190" t="s">
        <v>112</v>
      </c>
      <c r="R290" s="190" t="s">
        <v>113</v>
      </c>
      <c r="S290" s="190" t="s">
        <v>114</v>
      </c>
      <c r="T290" s="190" t="s">
        <v>115</v>
      </c>
      <c r="U290" s="190" t="s">
        <v>116</v>
      </c>
      <c r="V290" s="190" t="s">
        <v>117</v>
      </c>
    </row>
    <row r="291" spans="2:22" x14ac:dyDescent="0.2">
      <c r="B291" s="111"/>
      <c r="C291" s="37"/>
      <c r="D291" s="131"/>
      <c r="E291" s="131"/>
      <c r="F291" s="131"/>
      <c r="G291" s="37"/>
      <c r="H291" s="37"/>
      <c r="I291" s="37"/>
      <c r="J291" s="37"/>
      <c r="K291" s="37"/>
      <c r="L291" s="191"/>
      <c r="M291" s="191">
        <f>Table131325[[#This Row],[Importe ]]*0.16</f>
        <v>0</v>
      </c>
      <c r="N291" s="191">
        <f>Table131325[[#This Row],[Importe ]]+Table131325[[#This Row],[IVA]]</f>
        <v>0</v>
      </c>
      <c r="O291" s="191"/>
      <c r="P291" s="191"/>
      <c r="Q291" s="131"/>
      <c r="R291" s="131"/>
      <c r="S291" s="131"/>
      <c r="T291" s="131"/>
      <c r="U291" s="131"/>
      <c r="V291" s="131"/>
    </row>
    <row r="292" spans="2:22" x14ac:dyDescent="0.2">
      <c r="B292" s="111"/>
      <c r="C292" s="37"/>
      <c r="D292" s="131"/>
      <c r="E292" s="131"/>
      <c r="F292" s="131"/>
      <c r="G292" s="37"/>
      <c r="H292" s="37"/>
      <c r="I292" s="37"/>
      <c r="J292" s="37"/>
      <c r="K292" s="37"/>
      <c r="L292" s="191"/>
      <c r="M292" s="191">
        <f>Table131325[[#This Row],[Importe ]]*0.16</f>
        <v>0</v>
      </c>
      <c r="N292" s="191">
        <f>Table131325[[#This Row],[Importe ]]+Table131325[[#This Row],[IVA]]</f>
        <v>0</v>
      </c>
      <c r="O292" s="191"/>
      <c r="P292" s="191"/>
      <c r="Q292" s="131"/>
      <c r="R292" s="131"/>
      <c r="S292" s="131"/>
      <c r="T292" s="131"/>
      <c r="U292" s="131"/>
      <c r="V292" s="131"/>
    </row>
    <row r="293" spans="2:22" x14ac:dyDescent="0.2">
      <c r="B293" s="111"/>
      <c r="C293" s="37"/>
      <c r="D293" s="131"/>
      <c r="E293" s="131"/>
      <c r="F293" s="131"/>
      <c r="G293" s="37"/>
      <c r="H293" s="37"/>
      <c r="I293" s="37"/>
      <c r="J293" s="37"/>
      <c r="K293" s="37"/>
      <c r="L293" s="191"/>
      <c r="M293" s="191">
        <f>Table131325[[#This Row],[Importe ]]*0.16</f>
        <v>0</v>
      </c>
      <c r="N293" s="191">
        <f>Table131325[[#This Row],[Importe ]]+Table131325[[#This Row],[IVA]]</f>
        <v>0</v>
      </c>
      <c r="O293" s="191"/>
      <c r="P293" s="191"/>
      <c r="Q293" s="37"/>
      <c r="R293" s="131"/>
      <c r="S293" s="131"/>
      <c r="T293" s="131"/>
      <c r="U293" s="37"/>
      <c r="V293" s="37"/>
    </row>
    <row r="294" spans="2:22" x14ac:dyDescent="0.2">
      <c r="B294" s="111"/>
      <c r="C294" s="98"/>
      <c r="D294" s="131"/>
      <c r="E294" s="131"/>
      <c r="F294" s="131"/>
      <c r="G294" s="37"/>
      <c r="H294" s="37"/>
      <c r="I294" s="37"/>
      <c r="J294" s="37"/>
      <c r="K294" s="37"/>
      <c r="L294" s="191"/>
      <c r="M294" s="191">
        <f>Table131325[[#This Row],[Importe ]]*0.16</f>
        <v>0</v>
      </c>
      <c r="N294" s="191">
        <f>Table131325[[#This Row],[Importe ]]+Table131325[[#This Row],[IVA]]</f>
        <v>0</v>
      </c>
      <c r="O294" s="191"/>
      <c r="P294" s="191"/>
      <c r="Q294" s="37"/>
      <c r="R294" s="131"/>
      <c r="S294" s="131"/>
      <c r="T294" s="131"/>
      <c r="U294" s="37"/>
      <c r="V294" s="37"/>
    </row>
    <row r="295" spans="2:22" x14ac:dyDescent="0.2">
      <c r="B295" s="111"/>
      <c r="C295" s="37"/>
      <c r="D295" s="131"/>
      <c r="E295" s="131"/>
      <c r="F295" s="131"/>
      <c r="G295" s="37"/>
      <c r="H295" s="37"/>
      <c r="I295" s="37"/>
      <c r="J295" s="37"/>
      <c r="K295" s="37"/>
      <c r="L295" s="191"/>
      <c r="M295" s="191">
        <f>Table131325[[#This Row],[Importe ]]*0.16</f>
        <v>0</v>
      </c>
      <c r="N295" s="191">
        <f>Table131325[[#This Row],[Importe ]]+Table131325[[#This Row],[IVA]]</f>
        <v>0</v>
      </c>
      <c r="O295" s="191"/>
      <c r="P295" s="191"/>
      <c r="Q295" s="131"/>
      <c r="R295" s="131"/>
      <c r="S295" s="131"/>
      <c r="T295" s="131"/>
      <c r="U295" s="131"/>
      <c r="V295" s="131"/>
    </row>
    <row r="296" spans="2:22" x14ac:dyDescent="0.2">
      <c r="B296" s="111"/>
      <c r="C296" s="37"/>
      <c r="D296" s="131"/>
      <c r="E296" s="131"/>
      <c r="F296" s="131"/>
      <c r="G296" s="37"/>
      <c r="H296" s="37"/>
      <c r="I296" s="37"/>
      <c r="J296" s="37"/>
      <c r="K296" s="37"/>
      <c r="L296" s="191"/>
      <c r="M296" s="191">
        <f>Table131325[[#This Row],[Importe ]]*0.16</f>
        <v>0</v>
      </c>
      <c r="N296" s="191">
        <f>Table131325[[#This Row],[Importe ]]+Table131325[[#This Row],[IVA]]</f>
        <v>0</v>
      </c>
      <c r="O296" s="191"/>
      <c r="P296" s="191"/>
      <c r="Q296" s="131"/>
      <c r="R296" s="131"/>
      <c r="S296" s="131"/>
      <c r="T296" s="131"/>
      <c r="U296" s="131"/>
      <c r="V296" s="131"/>
    </row>
    <row r="297" spans="2:22" x14ac:dyDescent="0.2">
      <c r="B297" s="111"/>
      <c r="C297" s="37"/>
      <c r="D297" s="131"/>
      <c r="E297" s="131"/>
      <c r="F297" s="131"/>
      <c r="G297" s="37"/>
      <c r="H297" s="98"/>
      <c r="I297" s="37"/>
      <c r="J297" s="37"/>
      <c r="K297" s="37"/>
      <c r="L297" s="191"/>
      <c r="M297" s="191">
        <f>Table131325[[#This Row],[Importe ]]*0.16</f>
        <v>0</v>
      </c>
      <c r="N297" s="191">
        <f>Table131325[[#This Row],[Importe ]]+Table131325[[#This Row],[IVA]]</f>
        <v>0</v>
      </c>
      <c r="O297" s="191"/>
      <c r="P297" s="191"/>
      <c r="Q297" s="131"/>
      <c r="R297" s="131"/>
      <c r="S297" s="131"/>
      <c r="T297" s="131"/>
      <c r="U297" s="131"/>
      <c r="V297" s="131"/>
    </row>
    <row r="298" spans="2:22" x14ac:dyDescent="0.2">
      <c r="B298" s="111"/>
      <c r="C298" s="37"/>
      <c r="D298" s="131"/>
      <c r="E298" s="131"/>
      <c r="F298" s="131"/>
      <c r="G298" s="37"/>
      <c r="H298" s="98"/>
      <c r="I298" s="37"/>
      <c r="J298" s="37"/>
      <c r="K298" s="37"/>
      <c r="L298" s="191"/>
      <c r="M298" s="191">
        <f>Table131325[[#This Row],[Importe ]]*0.16</f>
        <v>0</v>
      </c>
      <c r="N298" s="191">
        <f>Table131325[[#This Row],[Importe ]]+Table131325[[#This Row],[IVA]]</f>
        <v>0</v>
      </c>
      <c r="O298" s="191"/>
      <c r="P298" s="191"/>
      <c r="Q298" s="131"/>
      <c r="R298" s="131"/>
      <c r="S298" s="131"/>
      <c r="T298" s="131"/>
      <c r="U298" s="131"/>
      <c r="V298" s="131"/>
    </row>
    <row r="299" spans="2:22" x14ac:dyDescent="0.2">
      <c r="B299" s="111"/>
      <c r="C299" s="37"/>
      <c r="D299" s="131"/>
      <c r="E299" s="131"/>
      <c r="F299" s="131"/>
      <c r="G299" s="37"/>
      <c r="H299" s="37"/>
      <c r="I299" s="37"/>
      <c r="J299" s="37"/>
      <c r="K299" s="37"/>
      <c r="L299" s="191"/>
      <c r="M299" s="191">
        <f>Table131325[[#This Row],[Importe ]]*0.16</f>
        <v>0</v>
      </c>
      <c r="N299" s="191">
        <f>Table131325[[#This Row],[Importe ]]+Table131325[[#This Row],[IVA]]</f>
        <v>0</v>
      </c>
      <c r="O299" s="191"/>
      <c r="P299" s="191"/>
      <c r="Q299" s="131"/>
      <c r="R299" s="131"/>
      <c r="S299" s="131"/>
      <c r="T299" s="131"/>
      <c r="U299" s="131"/>
      <c r="V299" s="131"/>
    </row>
    <row r="300" spans="2:22" x14ac:dyDescent="0.2">
      <c r="B300" s="111"/>
      <c r="C300" s="37"/>
      <c r="D300" s="131"/>
      <c r="E300" s="131"/>
      <c r="F300" s="131"/>
      <c r="G300" s="37"/>
      <c r="H300" s="37"/>
      <c r="I300" s="37"/>
      <c r="J300" s="37"/>
      <c r="K300" s="37"/>
      <c r="L300" s="191"/>
      <c r="M300" s="191">
        <f>Table131325[[#This Row],[Importe ]]*0.16</f>
        <v>0</v>
      </c>
      <c r="N300" s="191">
        <f>Table131325[[#This Row],[Importe ]]+Table131325[[#This Row],[IVA]]</f>
        <v>0</v>
      </c>
      <c r="O300" s="191"/>
      <c r="P300" s="191"/>
      <c r="Q300" s="131"/>
      <c r="R300" s="131"/>
      <c r="S300" s="131"/>
      <c r="T300" s="131"/>
      <c r="U300" s="131"/>
      <c r="V300" s="131"/>
    </row>
    <row r="301" spans="2:22" x14ac:dyDescent="0.2">
      <c r="B301" s="111"/>
      <c r="C301" s="37"/>
      <c r="D301" s="131"/>
      <c r="E301" s="131"/>
      <c r="F301" s="131"/>
      <c r="G301" s="37"/>
      <c r="H301" s="37"/>
      <c r="I301" s="37"/>
      <c r="J301" s="37"/>
      <c r="K301" s="37"/>
      <c r="L301" s="191"/>
      <c r="M301" s="191">
        <f>Table131325[[#This Row],[Importe ]]*0.16</f>
        <v>0</v>
      </c>
      <c r="N301" s="191">
        <f>Table131325[[#This Row],[Importe ]]+Table131325[[#This Row],[IVA]]</f>
        <v>0</v>
      </c>
      <c r="O301" s="191"/>
      <c r="P301" s="191"/>
      <c r="Q301" s="37"/>
      <c r="R301" s="131"/>
      <c r="S301" s="131"/>
      <c r="T301" s="131"/>
      <c r="U301" s="37"/>
      <c r="V301" s="37"/>
    </row>
    <row r="302" spans="2:22" x14ac:dyDescent="0.2">
      <c r="B302" s="111"/>
      <c r="C302" s="98"/>
      <c r="D302" s="131"/>
      <c r="E302" s="131"/>
      <c r="F302" s="131"/>
      <c r="G302" s="37"/>
      <c r="H302" s="37"/>
      <c r="I302" s="37"/>
      <c r="J302" s="37"/>
      <c r="K302" s="37"/>
      <c r="L302" s="191"/>
      <c r="M302" s="191">
        <f>Table131325[[#This Row],[Importe ]]*0.16</f>
        <v>0</v>
      </c>
      <c r="N302" s="191">
        <f>Table131325[[#This Row],[Importe ]]+Table131325[[#This Row],[IVA]]</f>
        <v>0</v>
      </c>
      <c r="O302" s="191"/>
      <c r="P302" s="191"/>
      <c r="Q302" s="37"/>
      <c r="R302" s="131"/>
      <c r="S302" s="131"/>
      <c r="T302" s="131"/>
      <c r="U302" s="37"/>
      <c r="V302" s="37"/>
    </row>
    <row r="303" spans="2:22" x14ac:dyDescent="0.2">
      <c r="B303" s="111"/>
      <c r="C303" s="192"/>
      <c r="D303" s="131"/>
      <c r="E303" s="131"/>
      <c r="F303" s="131"/>
      <c r="G303" s="37"/>
      <c r="H303" s="37"/>
      <c r="I303" s="37"/>
      <c r="J303" s="37"/>
      <c r="K303" s="37"/>
      <c r="L303" s="191"/>
      <c r="M303" s="191">
        <f>Table131325[[#This Row],[Importe ]]*0.16</f>
        <v>0</v>
      </c>
      <c r="N303" s="191">
        <f>Table131325[[#This Row],[Importe ]]+Table131325[[#This Row],[IVA]]</f>
        <v>0</v>
      </c>
      <c r="O303" s="191"/>
      <c r="P303" s="191"/>
      <c r="Q303" s="37"/>
      <c r="R303" s="131"/>
      <c r="S303" s="131"/>
      <c r="T303" s="131"/>
      <c r="U303" s="37"/>
      <c r="V303" s="37"/>
    </row>
    <row r="304" spans="2:22" x14ac:dyDescent="0.2">
      <c r="B304" s="111"/>
      <c r="C304" s="98"/>
      <c r="D304" s="131"/>
      <c r="E304" s="131"/>
      <c r="F304" s="131"/>
      <c r="G304" s="37"/>
      <c r="H304" s="37"/>
      <c r="I304" s="37"/>
      <c r="J304" s="37"/>
      <c r="K304" s="37"/>
      <c r="L304" s="191"/>
      <c r="M304" s="191">
        <f>Table131325[[#This Row],[Importe ]]*0.16</f>
        <v>0</v>
      </c>
      <c r="N304" s="191">
        <f>Table131325[[#This Row],[Importe ]]+Table131325[[#This Row],[IVA]]</f>
        <v>0</v>
      </c>
      <c r="O304" s="191"/>
      <c r="P304" s="191"/>
      <c r="Q304" s="37"/>
      <c r="R304" s="131"/>
      <c r="S304" s="131"/>
      <c r="T304" s="131"/>
      <c r="U304" s="37"/>
      <c r="V304" s="37"/>
    </row>
    <row r="305" spans="2:22" x14ac:dyDescent="0.2">
      <c r="B305" s="111"/>
      <c r="C305" s="98"/>
      <c r="D305" s="131"/>
      <c r="E305" s="131"/>
      <c r="F305" s="131"/>
      <c r="G305" s="37"/>
      <c r="H305" s="37"/>
      <c r="I305" s="37"/>
      <c r="J305" s="37"/>
      <c r="K305" s="37"/>
      <c r="L305" s="191"/>
      <c r="M305" s="191">
        <f>Table131325[[#This Row],[Importe ]]*0.16</f>
        <v>0</v>
      </c>
      <c r="N305" s="191">
        <f>Table131325[[#This Row],[Importe ]]+Table131325[[#This Row],[IVA]]</f>
        <v>0</v>
      </c>
      <c r="O305" s="191"/>
      <c r="P305" s="191"/>
      <c r="Q305" s="37"/>
      <c r="R305" s="131"/>
      <c r="S305" s="131"/>
      <c r="T305" s="131"/>
      <c r="U305" s="37"/>
      <c r="V305" s="37"/>
    </row>
    <row r="306" spans="2:22" x14ac:dyDescent="0.2">
      <c r="B306" s="111"/>
      <c r="C306" s="98"/>
      <c r="D306" s="131"/>
      <c r="E306" s="131"/>
      <c r="F306" s="131"/>
      <c r="G306" s="37"/>
      <c r="H306" s="37"/>
      <c r="I306" s="37"/>
      <c r="J306" s="37"/>
      <c r="K306" s="37"/>
      <c r="L306" s="191"/>
      <c r="M306" s="191">
        <f>Table131325[[#This Row],[Importe ]]*0.16</f>
        <v>0</v>
      </c>
      <c r="N306" s="191">
        <f>Table131325[[#This Row],[Importe ]]+Table131325[[#This Row],[IVA]]</f>
        <v>0</v>
      </c>
      <c r="O306" s="191"/>
      <c r="P306" s="191"/>
      <c r="Q306" s="37"/>
      <c r="R306" s="131"/>
      <c r="S306" s="131"/>
      <c r="T306" s="131"/>
      <c r="U306" s="37"/>
      <c r="V306" s="37"/>
    </row>
    <row r="307" spans="2:22" x14ac:dyDescent="0.2">
      <c r="B307" s="111"/>
      <c r="C307" s="98"/>
      <c r="D307" s="131"/>
      <c r="E307" s="131"/>
      <c r="F307" s="131"/>
      <c r="G307" s="37"/>
      <c r="H307" s="37"/>
      <c r="I307" s="37"/>
      <c r="J307" s="37"/>
      <c r="K307" s="37"/>
      <c r="L307" s="191"/>
      <c r="M307" s="191">
        <f>Table131325[[#This Row],[Importe ]]*0.16</f>
        <v>0</v>
      </c>
      <c r="N307" s="191">
        <f>Table131325[[#This Row],[Importe ]]+Table131325[[#This Row],[IVA]]</f>
        <v>0</v>
      </c>
      <c r="O307" s="191"/>
      <c r="P307" s="191"/>
      <c r="Q307" s="37"/>
      <c r="R307" s="131"/>
      <c r="S307" s="131"/>
      <c r="T307" s="131"/>
      <c r="U307" s="37"/>
      <c r="V307" s="37"/>
    </row>
    <row r="308" spans="2:22" x14ac:dyDescent="0.2">
      <c r="B308" s="111"/>
      <c r="C308" s="98"/>
      <c r="D308" s="131"/>
      <c r="E308" s="131"/>
      <c r="F308" s="131"/>
      <c r="G308" s="37"/>
      <c r="H308" s="37"/>
      <c r="I308" s="37"/>
      <c r="J308" s="37"/>
      <c r="K308" s="37"/>
      <c r="L308" s="191"/>
      <c r="M308" s="191">
        <f>Table131325[[#This Row],[Importe ]]*0.16</f>
        <v>0</v>
      </c>
      <c r="N308" s="191">
        <f>Table131325[[#This Row],[Importe ]]+Table131325[[#This Row],[IVA]]</f>
        <v>0</v>
      </c>
      <c r="O308" s="191"/>
      <c r="P308" s="191"/>
      <c r="Q308" s="37"/>
      <c r="R308" s="131"/>
      <c r="S308" s="131"/>
      <c r="T308" s="131"/>
      <c r="U308" s="37"/>
      <c r="V308" s="37"/>
    </row>
    <row r="309" spans="2:22" x14ac:dyDescent="0.2">
      <c r="B309" s="111"/>
      <c r="C309" s="98"/>
      <c r="D309" s="131"/>
      <c r="E309" s="131"/>
      <c r="F309" s="131"/>
      <c r="G309" s="37"/>
      <c r="H309" s="37"/>
      <c r="I309" s="37"/>
      <c r="J309" s="37"/>
      <c r="K309" s="37"/>
      <c r="L309" s="191"/>
      <c r="M309" s="191">
        <f>Table131325[[#This Row],[Importe ]]*0.16</f>
        <v>0</v>
      </c>
      <c r="N309" s="191">
        <f>Table131325[[#This Row],[Importe ]]+Table131325[[#This Row],[IVA]]</f>
        <v>0</v>
      </c>
      <c r="O309" s="191"/>
      <c r="P309" s="191"/>
      <c r="Q309" s="37"/>
      <c r="R309" s="131"/>
      <c r="S309" s="131"/>
      <c r="T309" s="131"/>
      <c r="U309" s="37"/>
      <c r="V309" s="37"/>
    </row>
    <row r="310" spans="2:22" x14ac:dyDescent="0.2">
      <c r="B310" s="111"/>
      <c r="C310" s="98"/>
      <c r="D310" s="131"/>
      <c r="E310" s="131"/>
      <c r="F310" s="131"/>
      <c r="G310" s="37"/>
      <c r="H310" s="37"/>
      <c r="I310" s="37"/>
      <c r="J310" s="37"/>
      <c r="K310" s="37"/>
      <c r="L310" s="191"/>
      <c r="M310" s="191">
        <f>Table131325[[#This Row],[Importe ]]*0.16</f>
        <v>0</v>
      </c>
      <c r="N310" s="191">
        <f>Table131325[[#This Row],[Importe ]]+Table131325[[#This Row],[IVA]]</f>
        <v>0</v>
      </c>
      <c r="O310" s="191"/>
      <c r="P310" s="191"/>
      <c r="Q310" s="37"/>
      <c r="R310" s="131"/>
      <c r="S310" s="131"/>
      <c r="T310" s="131"/>
      <c r="U310" s="37"/>
      <c r="V310" s="37"/>
    </row>
    <row r="311" spans="2:22" x14ac:dyDescent="0.2">
      <c r="B311" s="193"/>
      <c r="C311" s="194"/>
      <c r="D311" s="193"/>
      <c r="E311" s="193"/>
      <c r="F311" s="193"/>
      <c r="G311" s="194"/>
      <c r="H311" s="194"/>
      <c r="I311" s="194"/>
      <c r="J311" s="194"/>
      <c r="K311" s="194"/>
      <c r="L311" s="195">
        <f>SUBTOTAL(109,Table131325[[Importe ]])</f>
        <v>0</v>
      </c>
      <c r="M311" s="195">
        <f>SUBTOTAL(109,Table131325[IVA])</f>
        <v>0</v>
      </c>
      <c r="N311" s="195">
        <f>SUBTOTAL(109,Table131325[Total])</f>
        <v>0</v>
      </c>
      <c r="O311" s="194"/>
      <c r="P311" s="194"/>
      <c r="Q311" s="194"/>
      <c r="R311" s="194"/>
      <c r="S311" s="194"/>
      <c r="T311" s="194"/>
      <c r="U311" s="194"/>
      <c r="V311" s="194"/>
    </row>
  </sheetData>
  <mergeCells count="24">
    <mergeCell ref="B133:V133"/>
    <mergeCell ref="B2:V2"/>
    <mergeCell ref="B3:V3"/>
    <mergeCell ref="B28:V28"/>
    <mergeCell ref="B29:V29"/>
    <mergeCell ref="B54:V54"/>
    <mergeCell ref="B55:V55"/>
    <mergeCell ref="B80:V80"/>
    <mergeCell ref="B81:V81"/>
    <mergeCell ref="B106:V106"/>
    <mergeCell ref="B107:V107"/>
    <mergeCell ref="B132:V132"/>
    <mergeCell ref="B289:V289"/>
    <mergeCell ref="B158:V158"/>
    <mergeCell ref="B159:V159"/>
    <mergeCell ref="B184:V184"/>
    <mergeCell ref="B185:V185"/>
    <mergeCell ref="B210:V210"/>
    <mergeCell ref="B211:V211"/>
    <mergeCell ref="B236:V236"/>
    <mergeCell ref="B237:V237"/>
    <mergeCell ref="B262:V262"/>
    <mergeCell ref="B263:V263"/>
    <mergeCell ref="B288:V288"/>
  </mergeCells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ISR</vt:lpstr>
      <vt:lpstr>IVA</vt:lpstr>
      <vt:lpstr>Honorarios</vt:lpstr>
      <vt:lpstr>Ingresos</vt:lpstr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 Guzman Alejandro</dc:creator>
  <cp:lastModifiedBy>Moran Guzman Alejandro</cp:lastModifiedBy>
  <dcterms:created xsi:type="dcterms:W3CDTF">2024-02-07T17:54:35Z</dcterms:created>
  <dcterms:modified xsi:type="dcterms:W3CDTF">2024-02-08T17:12:19Z</dcterms:modified>
</cp:coreProperties>
</file>